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2024" sheetId="1" r:id="rId4"/>
    <sheet state="visible" name="Осигурени лица" sheetId="2" r:id="rId5"/>
    <sheet state="visible" name="UPF" sheetId="3" r:id="rId6"/>
    <sheet state="visible" name="PPF" sheetId="4" r:id="rId7"/>
    <sheet state="visible" name="DPF" sheetId="5" r:id="rId8"/>
    <sheet state="visible" name="Доходност 2024" sheetId="6" r:id="rId9"/>
    <sheet state="visible" name="Доходност през годините" sheetId="7" r:id="rId10"/>
    <sheet state="visible" name="Енергийните фирми на Ковачки" sheetId="8" r:id="rId11"/>
    <sheet state="visible" name="Служебно разпределение" sheetId="9" r:id="rId12"/>
  </sheets>
  <definedNames>
    <definedName hidden="1" localSheetId="7" name="_xlnm._FilterDatabase">'Енергийните фирми на Ковачки'!$A$1:$J$27</definedName>
    <definedName hidden="1" localSheetId="8" name="_xlnm._FilterDatabase">'Служебно разпределение'!$A$4:$G$16</definedName>
  </definedNames>
  <calcPr/>
</workbook>
</file>

<file path=xl/sharedStrings.xml><?xml version="1.0" encoding="utf-8"?>
<sst xmlns="http://schemas.openxmlformats.org/spreadsheetml/2006/main" count="476" uniqueCount="219">
  <si>
    <t>Q1 2024</t>
  </si>
  <si>
    <t>УПФ "ДОВЕРИЕ"</t>
  </si>
  <si>
    <t>УПФ "СЪГЛАСИЕ"</t>
  </si>
  <si>
    <t>УПФ "ДСК-РОДИНА"</t>
  </si>
  <si>
    <t>ЗУПФ "АЛИАНЦ БЪЛГАРИЯ"</t>
  </si>
  <si>
    <t>"УПФ ОББ"</t>
  </si>
  <si>
    <t>УПФ "ЦКБ-СИЛА"</t>
  </si>
  <si>
    <t>"УПФ - БЪДЕЩЕ"</t>
  </si>
  <si>
    <t>УПФ "ТОПЛИНА"</t>
  </si>
  <si>
    <t>УПФ "ПЕНСИОННО-ОСИГУРИТЕЛЕН ИНСТИТУТ"</t>
  </si>
  <si>
    <t>УПФ "ДАЛЛБОГГ: ЖИВОТ И ЗДРАВЕ"</t>
  </si>
  <si>
    <t>Общо</t>
  </si>
  <si>
    <t>Инвестиции общо, в т.ч.</t>
  </si>
  <si>
    <t>Дългови финансови инструменти</t>
  </si>
  <si>
    <t>Дългови ценни книжа, издадени или гарантирани от държави или техните централни банки, от ЕЦБ, ЕИБ или международни финансови организации</t>
  </si>
  <si>
    <t>Корпоративни облигации</t>
  </si>
  <si>
    <t>-</t>
  </si>
  <si>
    <t>Общински облигации</t>
  </si>
  <si>
    <t>Дялови финансови инструменти</t>
  </si>
  <si>
    <t>Акции, права и варанти</t>
  </si>
  <si>
    <t>Акции и дялове на КИС и АИФ</t>
  </si>
  <si>
    <t>Влогове в банки</t>
  </si>
  <si>
    <t>Инвестиционни имоти</t>
  </si>
  <si>
    <t>Балансови активи, в т.ч.</t>
  </si>
  <si>
    <t>Инвестиции общо</t>
  </si>
  <si>
    <t>Парични средства</t>
  </si>
  <si>
    <t>Краткосрочни вземания</t>
  </si>
  <si>
    <t>H1 2024</t>
  </si>
  <si>
    <t>УПФ "ПЕНСИОННООСИГУРИТЕЛЕН ИНСТИТУТ"</t>
  </si>
  <si>
    <t>ОБЩО</t>
  </si>
  <si>
    <t>https://www.pod-toplina.bg/documents/20121/170231/2023-12-29_Investment-portfolio_UPF-Toplina.pdf/d6d2c7d5-5631-f32a-df1f-6f1b375cf465?version=1.1&amp;t=1704456081125</t>
  </si>
  <si>
    <t>https://www.pod-toplina.bg/documents/20121/395410/2024-06-28_Investment-portfolio_UPF-Toplina.pdf/995b4683-f8a0-aa5a-a52a-634692c763a5?version=1.1&amp;t=1719995434158</t>
  </si>
  <si>
    <t>ДЦК</t>
  </si>
  <si>
    <t>Корпоративен дълг</t>
  </si>
  <si>
    <t>Евролийз груп</t>
  </si>
  <si>
    <t>Топлофикация Русе</t>
  </si>
  <si>
    <t xml:space="preserve">Действителният собственик Sarah Amy Grice/ Сара Ейми Грайс/, чрез притежаваното на 100 % и управляваното от нея чуждестранно юридическо лице „КАТАЛАНД” ЛТД, вписано в Регистъра на дружествата на Англия и Уелс в държава: Обединено кралство Великобритания и Северна Ирландия под идентификационен код 9050821, е собственик на 95,47 % от акциите на българското дружество „Топлофикация – Плевен” АД ЕИК: 114005624, което дружество от своя страна е собственик на 81,38 % от акциите на „Топлофикация Русе” АД ЕИК: 117005106
</t>
  </si>
  <si>
    <t>Синтетика</t>
  </si>
  <si>
    <t>ТЕЦ Марица 3</t>
  </si>
  <si>
    <t>ТЕЦ Бобов дол</t>
  </si>
  <si>
    <t>Астерион България</t>
  </si>
  <si>
    <t>Старком холдинг</t>
  </si>
  <si>
    <t>Би Джи Ай груп</t>
  </si>
  <si>
    <t>Булленд инвестмънтс АДСИЦ</t>
  </si>
  <si>
    <t>Делта кредит</t>
  </si>
  <si>
    <t>Булгарплод-София</t>
  </si>
  <si>
    <t>Еврохолд България</t>
  </si>
  <si>
    <t>Топлофикация Враца</t>
  </si>
  <si>
    <t>Топлофикация Плевен</t>
  </si>
  <si>
    <t>Авто Юнион</t>
  </si>
  <si>
    <t>Опортюнити България инвестмънт</t>
  </si>
  <si>
    <t>Трансалп 1 секюрити</t>
  </si>
  <si>
    <t>БЕХ</t>
  </si>
  <si>
    <t>Енергопро</t>
  </si>
  <si>
    <t>Акции</t>
  </si>
  <si>
    <t>Етропал</t>
  </si>
  <si>
    <t>Български фонд за дялово инвестиране</t>
  </si>
  <si>
    <t>https://bg-fdi.com/uploads/529900M0NQ3SK9EFD968-20231231-BG-SEP.pdf</t>
  </si>
  <si>
    <t>Има инвестиции в ТБ, Комсиг, Мина Стаянци и др. общо за над 5.5 млн. лв.</t>
  </si>
  <si>
    <t>Порт Флот-Бургас</t>
  </si>
  <si>
    <t>Капман дебт мениджмънт</t>
  </si>
  <si>
    <t>Стара планина холд</t>
  </si>
  <si>
    <t>Риъл Булленд</t>
  </si>
  <si>
    <t>Атоменергоремонт</t>
  </si>
  <si>
    <t>Велграф асет мениджмънт</t>
  </si>
  <si>
    <t>Топлофикация Бургас</t>
  </si>
  <si>
    <t>Българска фондова борса</t>
  </si>
  <si>
    <t>Инвестор.бг</t>
  </si>
  <si>
    <t>Портови флот 99</t>
  </si>
  <si>
    <t>https://obinvestment.eu/wp-content/uploads/2024/03/529900ASOGUEQWLFRT32-20231231-BG-SEP.pdf</t>
  </si>
  <si>
    <t>Има инвестиции в ТБ, Комсиг, Мина Стаянци и др. общо за над 3 млн. лв.</t>
  </si>
  <si>
    <t>Капман грийн енерджи</t>
  </si>
  <si>
    <t>Монбат</t>
  </si>
  <si>
    <t>Сток плюс</t>
  </si>
  <si>
    <t>Химснаб България</t>
  </si>
  <si>
    <t>Формопласт</t>
  </si>
  <si>
    <t>ХЕС</t>
  </si>
  <si>
    <t>Кораборемнотен завод Одесос</t>
  </si>
  <si>
    <t>Софарма</t>
  </si>
  <si>
    <t>Варенголд банк</t>
  </si>
  <si>
    <t>ЧЕЗ разпределение</t>
  </si>
  <si>
    <t>АДСИЦ</t>
  </si>
  <si>
    <t>Премиер фонд</t>
  </si>
  <si>
    <t>Компас фонд за вземания</t>
  </si>
  <si>
    <t>Интеркапитал пропърти дивелопмънт</t>
  </si>
  <si>
    <t>Рой пропъръи фънд</t>
  </si>
  <si>
    <t>Булленд инвестмънтс</t>
  </si>
  <si>
    <t>Взаимни фондове</t>
  </si>
  <si>
    <t>Легенда</t>
  </si>
  <si>
    <t>Инвестиции в свързани с Ковачки лица</t>
  </si>
  <si>
    <t>Инвестиции в близки до Еврохолд лица</t>
  </si>
  <si>
    <t>Инвестиции в близки до Химимпорт лица</t>
  </si>
  <si>
    <t>Съвместно дружество за инвестиране</t>
  </si>
  <si>
    <t xml:space="preserve">Общо активи </t>
  </si>
  <si>
    <t>Съвместно</t>
  </si>
  <si>
    <t>Стойност на един пенсионен дял</t>
  </si>
  <si>
    <t>Стойност на един дял за 2024-12-31</t>
  </si>
  <si>
    <t>Column 1</t>
  </si>
  <si>
    <t>УПФ</t>
  </si>
  <si>
    <t>ППФ</t>
  </si>
  <si>
    <t>ДПФ</t>
  </si>
  <si>
    <t>Дата филтър</t>
  </si>
  <si>
    <t>Доверие</t>
  </si>
  <si>
    <t>Съгласие</t>
  </si>
  <si>
    <t>ПОД</t>
  </si>
  <si>
    <t>ОД</t>
  </si>
  <si>
    <t>ДСК-Родина</t>
  </si>
  <si>
    <t>Алианц</t>
  </si>
  <si>
    <t>ОББ</t>
  </si>
  <si>
    <t>ЦКБ Сила</t>
  </si>
  <si>
    <t>ДПФПС</t>
  </si>
  <si>
    <t>Бъдеще</t>
  </si>
  <si>
    <t>ПЕНСИОННО-ОСИГУРИТЕЛНА КОМПАНИЯ ДОВЕРИЕ</t>
  </si>
  <si>
    <t>Топлина</t>
  </si>
  <si>
    <t>ПОИ</t>
  </si>
  <si>
    <t>ДаллБогг</t>
  </si>
  <si>
    <t>ПЕНСИОННО ОСИГУРИТЕЛНА КОМПАНИЯ "СЪГЛАСИЕ"</t>
  </si>
  <si>
    <t>ПЕНСИОННО ОСИГУРИТЕЛНА КОМПАНИЯ ДСК-РОДИНА</t>
  </si>
  <si>
    <t>ПЕНСИОННО ОСИГУРИТЕЛНО ДРУЖЕСТВО АЛИАНЦ БЪЛГАРИЯ</t>
  </si>
  <si>
    <t>Пенсионноосигурителна компания ОББ</t>
  </si>
  <si>
    <t>ПЕНСИОННООСИГУРИТЕЛНО АКЦИОНЕРНО ДРУЖЕСТВО ЦКБ-СИЛА</t>
  </si>
  <si>
    <t>ПЕНСИОННО ОСИГУРИТЕЛНО ДРУЖЕСТВО-БЪДЕЩЕ</t>
  </si>
  <si>
    <t>ПЕНСИОННО ОСИГУРИТЕЛНО ДРУЖЕСТВО "ТОПЛИНА"</t>
  </si>
  <si>
    <t>ПЕНСИОННООСИГУРИТЕЛЕН ИНСТИТУТ</t>
  </si>
  <si>
    <t>Пенсионноосигурително дружество ДаллБогг: Живот и Здраве</t>
  </si>
  <si>
    <t>ИНДЕКС(VOLIDEX, PROFIDEX, UNIDEX, VOLPSIDEX)</t>
  </si>
  <si>
    <t>Ред</t>
  </si>
  <si>
    <t>Наименование</t>
  </si>
  <si>
    <t>Доходност за 2012 г.</t>
  </si>
  <si>
    <t>Доходност за 2013 г.</t>
  </si>
  <si>
    <t>Доходност за 2014 г.</t>
  </si>
  <si>
    <t>Доходност за 2015 г.</t>
  </si>
  <si>
    <t>Доходност за 2016 г.</t>
  </si>
  <si>
    <t>Доходност за 2017 г.</t>
  </si>
  <si>
    <t>Доходност за 2018 г.</t>
  </si>
  <si>
    <t>Доходност за 2019 г.</t>
  </si>
  <si>
    <t>Доходност за 2020 г.</t>
  </si>
  <si>
    <t>Доходност за 2021 г.</t>
  </si>
  <si>
    <t>Доходност за 2022 г.</t>
  </si>
  <si>
    <t>Доходност за 2023 г.</t>
  </si>
  <si>
    <t>Доходност за 2024 г.</t>
  </si>
  <si>
    <t>Средногеометрична доходност за периода 2019-2023 г.</t>
  </si>
  <si>
    <t>Средногеометрична доходност за периода 2020-2024 г.</t>
  </si>
  <si>
    <t>УПФ "ДСК - РОДИНА"</t>
  </si>
  <si>
    <t>"ЕН ЕН УПФ"</t>
  </si>
  <si>
    <t>ППФ "ДАЛЛБОГГ: ЖИВОТ И ЗДРАВЕ"</t>
  </si>
  <si>
    <t>5 YEAR</t>
  </si>
  <si>
    <t>10 y</t>
  </si>
  <si>
    <t xml:space="preserve">ЕИК </t>
  </si>
  <si>
    <t>Енергийният бизнес на Ковачки</t>
  </si>
  <si>
    <t>Приходи 2023</t>
  </si>
  <si>
    <t>Приходи 2022</t>
  </si>
  <si>
    <t>Приходи 2021</t>
  </si>
  <si>
    <t>Приходи 2020</t>
  </si>
  <si>
    <t>Печалба 2023</t>
  </si>
  <si>
    <t>Печалба 2022</t>
  </si>
  <si>
    <t>Печалба 2021</t>
  </si>
  <si>
    <t>Печалба 2020</t>
  </si>
  <si>
    <t>Номад енерджи къмпани</t>
  </si>
  <si>
    <t>Гранд Енерджи Дистрибюшън</t>
  </si>
  <si>
    <t>ЮРОПИАН ТРЕЙД ОФ ЕНЕРДЖИ</t>
  </si>
  <si>
    <t>н.д.</t>
  </si>
  <si>
    <t>ТЕЦ - Бобов дол</t>
  </si>
  <si>
    <t>к</t>
  </si>
  <si>
    <t>ЕРЛИН МЕЙ РОДРИГЕС, 01091980   БЕЛИЗ</t>
  </si>
  <si>
    <t>100% от капитала на дружеството СТОКЕТ ЛИМИТЪД, което притежава 64% от капитала на „КОНСОРЦИУМ ЕНЕРГИЯ МК“ АД, което притежава 100% от капитала на „ТЕЦ – Бобов дол“ ЕАД</t>
  </si>
  <si>
    <t>ТОПЛОФИКАЦИЯ-ПЛЕВЕН</t>
  </si>
  <si>
    <t>Чама Чилуфя Мусонда, Лнч: 900424</t>
  </si>
  <si>
    <t>Действителният собственик, чрез управляваното от него дружество - „Катадаланд ЛТД“ ИК 9050821, Чуждестранно юридическо лице, държава: Великобритания, е собственик на 92, 60 % от капитала на „Топлофикация-Плевен“ АД, ЕИК 114005624, равняващи се на 18994045.00 лв., разпределени в 18994045 броя поименни безналични акции, всяка с номинална стойност от 1.00 лв</t>
  </si>
  <si>
    <t>ТИБИЕЛ</t>
  </si>
  <si>
    <t>АЛА АНТОНИОУ, Лнч: 791001    КИПЪР</t>
  </si>
  <si>
    <t>100% ОТ КАПИТАЛА НА ДРУЖЕСТВОТО "АЛАКОН ЛИМИТЕД", КОЕТО ПРИТЕЖАВА 100% ОТ КАПИТАЛА НА "ЛИФОНД ИНВЕСТМЪНТС ЛИМИТИД", КОЕТО ОТ СВОЯ СТРАНА ПРИТЕЖАВА 100% ОТ КАПИТАЛА НА "ТИБИЕЛ" ЕООД</t>
  </si>
  <si>
    <t>Брикел</t>
  </si>
  <si>
    <t xml:space="preserve">РАЯН ПОЛ АНТЪНИ ФАРАНТ, Лнч: 971121  </t>
  </si>
  <si>
    <t>100% от капитала на БАКАР ЛИМИТЕД ЛТД, което представлява 100% от капитала на БРИКЕЛ ЕАД</t>
  </si>
  <si>
    <t>ТОПЛОФИКАЦИЯ РУСЕ</t>
  </si>
  <si>
    <t xml:space="preserve">САРА ЕЙМИ ГРАЙС, Лнч: 770706  </t>
  </si>
  <si>
    <t>Действителният собственик Sarah Amy Grice/ Сара Ейми Грайс/, чрез притежаваното на 100 % и управляваното от нея чуждестранно юридическо лице „КАТАЛАНД” ЛТД, вписано в Регистъра на дружествата на Англия и Уелс в държава: Обединено кралство Великобритания и Северна Ирландия под идентификационен код 9050821, е собственик на 95,47 % от акциите на българското дружество „Топлофикация – Плевен” АД ЕИК: 114005624, което дружество от своя страна е собственик на 81,38 % от акциите на „Топлофикация Русе” АД ЕИК: 117005106</t>
  </si>
  <si>
    <t>ДАЙНИНГ ЕНЕРДЖИ</t>
  </si>
  <si>
    <t>ТОПЛОФИКАЦИЯ-ПЕРНИК</t>
  </si>
  <si>
    <t>АТОМЕНЕРГОРЕМОНТ</t>
  </si>
  <si>
    <t xml:space="preserve">ЕЛИЦА ЕМИЛОВА ЛАЗАРОВА, ЕГН: 720225**** </t>
  </si>
  <si>
    <t>ТОПЛОФИКАЦИЯ-СЛИВЕН</t>
  </si>
  <si>
    <t>ТОПЛОФИКАЦИЯ-БУРГАС</t>
  </si>
  <si>
    <t>ТОПЛОФИКАЦИЯ-ВРАЦА</t>
  </si>
  <si>
    <t>Хийт енерджи</t>
  </si>
  <si>
    <t>ТЕЦ МАРИЦА 3</t>
  </si>
  <si>
    <t>Коул енерджи (Гранд енерджи)</t>
  </si>
  <si>
    <t>ТОПЛОФИКАЦИЯ-ВТ</t>
  </si>
  <si>
    <t>МИНА БЕЛИ БРЕГ</t>
  </si>
  <si>
    <t>МИНА СТАНЯНЦИ</t>
  </si>
  <si>
    <t>ТОПЛОФИКАЦИЯ-ГАБРОВО</t>
  </si>
  <si>
    <t>МИНИ ОТКРИТ ВЪГЛЕДОБИВ</t>
  </si>
  <si>
    <t>МИНА БАЛКАН-2000</t>
  </si>
  <si>
    <t>МИНА ЧЕРНО МОРЕ-БУРГАС</t>
  </si>
  <si>
    <t>МИНА ЧУКУРОВО</t>
  </si>
  <si>
    <t>Ел Ем импекс</t>
  </si>
  <si>
    <t>ЗАСТРАХОВАТЕЛНО АКЦИОНЕРНО ДРУЖЕСТВО ОЗК-ЗАСТРАХОВАНЕ</t>
  </si>
  <si>
    <t>ПЕНСИОННО ОСИГУРИТЕЛНО ДРУЖЕСТВО ТОПЛИНА</t>
  </si>
  <si>
    <t>ВЪГЛЕДОБИВ БОБОВ ДОЛ</t>
  </si>
  <si>
    <t>ВЪГЛЕДОБИВНА КОМПАНИЯ</t>
  </si>
  <si>
    <t>ВЪГЛЕДОБИВ ЧЕРНО МОРЕ</t>
  </si>
  <si>
    <t>ОРАНОВО</t>
  </si>
  <si>
    <t>МАГАЗИНИ ЕВРОПА АД</t>
  </si>
  <si>
    <t>Пазарджик БТМ</t>
  </si>
  <si>
    <t>Фундаментал</t>
  </si>
  <si>
    <t>Интеркомерс груп плюс</t>
  </si>
  <si>
    <t>Корником</t>
  </si>
  <si>
    <t>Сторко трейд енд дистрибюшън</t>
  </si>
  <si>
    <t>Сторко</t>
  </si>
  <si>
    <t>Брой лица с новоприети заявления и служебно разпределени, постъпили в УПФ през 2023 г.</t>
  </si>
  <si>
    <t>Показател
 УПФ</t>
  </si>
  <si>
    <t>Брой лица с новоприети заявления</t>
  </si>
  <si>
    <t>Относителен дял от общия брой новоприети заявления</t>
  </si>
  <si>
    <t>Брой лица от служебно разпределение</t>
  </si>
  <si>
    <t>Относителен дял от общия брой служебно разпределени</t>
  </si>
  <si>
    <t>Общо постъпили лица за 2023 г.</t>
  </si>
  <si>
    <t>Относителен дял на служебно разпределените към общо постъпили лица (%)</t>
  </si>
  <si>
    <t>Източник : По данни от протоколите за служебно разпределение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</si>
</sst>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 ### ##0"/>
  </numFmts>
  <fonts count="32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rgb="FF000000"/>
      <name val="&quot;Times New Roman&quot;"/>
    </font>
    <font>
      <sz val="11.0"/>
      <color theme="1"/>
      <name val="&quot;Times New Roman&quot;"/>
    </font>
    <font>
      <color theme="1"/>
      <name val="&quot;Times New Roman&quot;"/>
    </font>
    <font>
      <sz val="12.0"/>
      <color theme="1"/>
      <name val="&quot;Times New Roman&quot;"/>
    </font>
    <font>
      <b/>
      <sz val="12.0"/>
      <color theme="1"/>
      <name val="&quot;Times New Roman&quot;"/>
    </font>
    <font>
      <b/>
      <sz val="12.0"/>
      <color rgb="FF000000"/>
      <name val="&quot;Times New Roman&quot;"/>
    </font>
    <font>
      <sz val="12.0"/>
      <color rgb="FF000000"/>
      <name val="&quot;Times New Roman&quot;"/>
    </font>
    <font>
      <u/>
      <color rgb="FF0000FF"/>
    </font>
    <font>
      <b/>
      <color theme="1"/>
      <name val="Arial"/>
      <scheme val="minor"/>
    </font>
    <font>
      <color theme="1"/>
      <name val="Arial"/>
    </font>
    <font>
      <u/>
      <color rgb="FF0000FF"/>
    </font>
    <font>
      <color rgb="FF4C6280"/>
      <name val="Roboto"/>
    </font>
    <font>
      <color rgb="FF3F3F3F"/>
      <name val="Roboto"/>
    </font>
    <font>
      <color rgb="FF000000"/>
      <name val="Roboto"/>
    </font>
    <font>
      <color rgb="FF546E7A"/>
      <name val="Roboto"/>
    </font>
    <font>
      <sz val="12.0"/>
      <color rgb="FF3F3F3F"/>
      <name val="Roboto"/>
    </font>
    <font>
      <color rgb="FFE0E0E0"/>
      <name val="Roboto"/>
    </font>
    <font>
      <sz val="12.0"/>
      <color rgb="FFE0E0E0"/>
      <name val="Roboto"/>
    </font>
    <font>
      <sz val="12.0"/>
      <color rgb="FFFF0000"/>
      <name val="Roboto"/>
    </font>
    <font>
      <b/>
      <sz val="9.0"/>
      <color theme="1"/>
      <name val="Times New Roman"/>
    </font>
    <font>
      <sz val="9.0"/>
      <color theme="1"/>
      <name val="Times New Roman"/>
    </font>
    <font>
      <b/>
      <color theme="1"/>
      <name val="Times New Roman"/>
    </font>
    <font>
      <color rgb="FF1F1F1F"/>
      <name val="&quot;Google Sans Mono&quot;"/>
    </font>
    <font>
      <b/>
      <color theme="1"/>
      <name val="Arial"/>
    </font>
    <font>
      <color rgb="FF565656"/>
      <name val="Verdana"/>
    </font>
    <font>
      <color rgb="FF000000"/>
      <name val="Lucida grande"/>
    </font>
    <font>
      <sz val="9.0"/>
      <color theme="1"/>
      <name val="Arial"/>
    </font>
    <font>
      <sz val="9.0"/>
      <color rgb="FF000000"/>
      <name val="Tahoma"/>
    </font>
    <font>
      <b/>
      <color theme="1"/>
      <name val="&quot;Times New Roman&quot;"/>
    </font>
    <font>
      <sz val="8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F0F4F9"/>
        <bgColor rgb="FFF0F4F9"/>
      </patternFill>
    </fill>
  </fills>
  <borders count="2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 shrinkToFit="0" wrapText="0"/>
    </xf>
    <xf borderId="0" fillId="0" fontId="6" numFmtId="0" xfId="0" applyAlignment="1" applyFont="1">
      <alignment horizontal="left" readingOrder="0"/>
    </xf>
    <xf borderId="0" fillId="0" fontId="7" numFmtId="3" xfId="0" applyAlignment="1" applyFont="1" applyNumberFormat="1">
      <alignment horizontal="right" readingOrder="0"/>
    </xf>
    <xf borderId="0" fillId="0" fontId="5" numFmtId="0" xfId="0" applyAlignment="1" applyFont="1">
      <alignment readingOrder="0"/>
    </xf>
    <xf borderId="0" fillId="0" fontId="8" numFmtId="3" xfId="0" applyAlignment="1" applyFont="1" applyNumberFormat="1">
      <alignment horizontal="right" readingOrder="0"/>
    </xf>
    <xf borderId="0" fillId="0" fontId="8" numFmtId="0" xfId="0" applyAlignment="1" applyFont="1">
      <alignment horizontal="right" readingOrder="0"/>
    </xf>
    <xf borderId="0" fillId="0" fontId="5" numFmtId="0" xfId="0" applyAlignment="1" applyFont="1">
      <alignment horizontal="left" readingOrder="0" vertical="top"/>
    </xf>
    <xf borderId="0" fillId="0" fontId="5" numFmtId="0" xfId="0" applyAlignment="1" applyFont="1">
      <alignment horizontal="left" readingOrder="0"/>
    </xf>
    <xf borderId="0" fillId="0" fontId="5" numFmtId="3" xfId="0" applyAlignment="1" applyFont="1" applyNumberFormat="1">
      <alignment horizontal="right" readingOrder="0" shrinkToFit="0" wrapText="0"/>
    </xf>
    <xf borderId="0" fillId="0" fontId="5" numFmtId="0" xfId="0" applyAlignment="1" applyFont="1">
      <alignment horizontal="right" readingOrder="0" shrinkToFit="0" wrapText="0"/>
    </xf>
    <xf borderId="0" fillId="0" fontId="8" numFmtId="0" xfId="0" applyAlignment="1" applyFont="1">
      <alignment readingOrder="0" vertical="bottom"/>
    </xf>
    <xf borderId="0" fillId="0" fontId="5" numFmtId="3" xfId="0" applyAlignment="1" applyFont="1" applyNumberFormat="1">
      <alignment horizontal="right" readingOrder="0" shrinkToFit="0" vertical="bottom" wrapText="0"/>
    </xf>
    <xf borderId="0" fillId="2" fontId="5" numFmtId="3" xfId="0" applyAlignment="1" applyFill="1" applyFont="1" applyNumberFormat="1">
      <alignment horizontal="right" readingOrder="0" shrinkToFit="0" vertical="bottom" wrapText="0"/>
    </xf>
    <xf borderId="0" fillId="2" fontId="5" numFmtId="3" xfId="0" applyAlignment="1" applyFont="1" applyNumberFormat="1">
      <alignment horizontal="right" readingOrder="0" shrinkToFit="0" wrapText="0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0" fillId="3" fontId="11" numFmtId="0" xfId="0" applyAlignment="1" applyFont="1">
      <alignment vertical="bottom"/>
    </xf>
    <xf borderId="0" fillId="3" fontId="11" numFmtId="0" xfId="0" applyAlignment="1" applyFont="1">
      <alignment readingOrder="0" vertical="bottom"/>
    </xf>
    <xf borderId="0" fillId="5" fontId="1" numFmtId="0" xfId="0" applyAlignment="1" applyFill="1" applyFont="1">
      <alignment readingOrder="0"/>
    </xf>
    <xf borderId="0" fillId="6" fontId="1" numFmtId="0" xfId="0" applyAlignment="1" applyFill="1" applyFont="1">
      <alignment readingOrder="0"/>
    </xf>
    <xf borderId="0" fillId="0" fontId="12" numFmtId="0" xfId="0" applyAlignment="1" applyFont="1">
      <alignment readingOrder="0"/>
    </xf>
    <xf borderId="0" fillId="0" fontId="1" numFmtId="0" xfId="0" applyFont="1"/>
    <xf borderId="0" fillId="0" fontId="1" numFmtId="3" xfId="0" applyAlignment="1" applyFont="1" applyNumberFormat="1">
      <alignment readingOrder="0"/>
    </xf>
    <xf borderId="0" fillId="0" fontId="1" numFmtId="10" xfId="0" applyFont="1" applyNumberFormat="1"/>
    <xf borderId="0" fillId="0" fontId="10" numFmtId="3" xfId="0" applyAlignment="1" applyFont="1" applyNumberFormat="1">
      <alignment readingOrder="0"/>
    </xf>
    <xf borderId="0" fillId="0" fontId="13" numFmtId="0" xfId="0" applyAlignment="1" applyFont="1">
      <alignment readingOrder="0"/>
    </xf>
    <xf borderId="0" fillId="0" fontId="14" numFmtId="0" xfId="0" applyAlignment="1" applyFont="1">
      <alignment readingOrder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0" fillId="0" fontId="15" numFmtId="0" xfId="0" applyAlignment="1" applyFont="1">
      <alignment readingOrder="0" shrinkToFit="0" vertical="top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10" xfId="0" applyAlignment="1" applyBorder="1" applyFont="1" applyNumberFormat="1">
      <alignment shrinkToFit="0" vertical="center" wrapText="0"/>
    </xf>
    <xf borderId="6" fillId="0" fontId="1" numFmtId="10" xfId="0" applyAlignment="1" applyBorder="1" applyFont="1" applyNumberFormat="1">
      <alignment shrinkToFit="0" vertical="center" wrapText="0"/>
    </xf>
    <xf borderId="0" fillId="0" fontId="16" numFmtId="0" xfId="0" applyAlignment="1" applyFont="1">
      <alignment horizontal="left" readingOrder="0" shrinkToFit="0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10" xfId="0" applyAlignment="1" applyBorder="1" applyFont="1" applyNumberFormat="1">
      <alignment shrinkToFit="0" vertical="center" wrapText="0"/>
    </xf>
    <xf borderId="9" fillId="0" fontId="1" numFmtId="10" xfId="0" applyAlignment="1" applyBorder="1" applyFont="1" applyNumberFormat="1">
      <alignment shrinkToFit="0" vertical="center" wrapText="0"/>
    </xf>
    <xf borderId="0" fillId="0" fontId="14" numFmtId="0" xfId="0" applyAlignment="1" applyFont="1">
      <alignment readingOrder="0" shrinkToFit="0" wrapText="0"/>
    </xf>
    <xf borderId="0" fillId="2" fontId="17" numFmtId="0" xfId="0" applyAlignment="1" applyFont="1">
      <alignment readingOrder="0" shrinkToFit="0" wrapText="0"/>
    </xf>
    <xf borderId="0" fillId="0" fontId="18" numFmtId="0" xfId="0" applyAlignment="1" applyFont="1">
      <alignment readingOrder="0" shrinkToFit="0" wrapText="0"/>
    </xf>
    <xf borderId="0" fillId="2" fontId="19" numFmtId="0" xfId="0" applyAlignment="1" applyFont="1">
      <alignment readingOrder="0" shrinkToFit="0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10" xfId="0" applyAlignment="1" applyBorder="1" applyFont="1" applyNumberFormat="1">
      <alignment shrinkToFit="0" vertical="center" wrapText="0"/>
    </xf>
    <xf borderId="12" fillId="0" fontId="1" numFmtId="10" xfId="0" applyAlignment="1" applyBorder="1" applyFont="1" applyNumberFormat="1">
      <alignment shrinkToFit="0" vertical="center" wrapText="0"/>
    </xf>
    <xf borderId="0" fillId="0" fontId="17" numFmtId="0" xfId="0" applyAlignment="1" applyFont="1">
      <alignment readingOrder="0" shrinkToFit="0" wrapText="0"/>
    </xf>
    <xf borderId="0" fillId="0" fontId="17" numFmtId="10" xfId="0" applyAlignment="1" applyFont="1" applyNumberFormat="1">
      <alignment shrinkToFit="0" wrapText="0"/>
    </xf>
    <xf borderId="0" fillId="2" fontId="20" numFmtId="0" xfId="0" applyAlignment="1" applyFont="1">
      <alignment readingOrder="0" shrinkToFit="0" wrapText="0"/>
    </xf>
    <xf borderId="0" fillId="2" fontId="14" numFmtId="0" xfId="0" applyAlignment="1" applyFont="1">
      <alignment shrinkToFit="0" wrapText="0"/>
    </xf>
    <xf borderId="0" fillId="2" fontId="14" numFmtId="0" xfId="0" applyAlignment="1" applyFont="1">
      <alignment readingOrder="0" shrinkToFit="0" wrapText="0"/>
    </xf>
    <xf borderId="0" fillId="0" fontId="11" numFmtId="0" xfId="0" applyAlignment="1" applyFont="1">
      <alignment vertical="bottom"/>
    </xf>
    <xf borderId="13" fillId="2" fontId="21" numFmtId="0" xfId="0" applyAlignment="1" applyBorder="1" applyFont="1">
      <alignment horizontal="center" vertical="bottom"/>
    </xf>
    <xf borderId="14" fillId="2" fontId="21" numFmtId="0" xfId="0" applyAlignment="1" applyBorder="1" applyFont="1">
      <alignment horizontal="center" vertical="bottom"/>
    </xf>
    <xf borderId="15" fillId="2" fontId="21" numFmtId="0" xfId="0" applyAlignment="1" applyBorder="1" applyFont="1">
      <alignment horizontal="center" vertical="bottom"/>
    </xf>
    <xf borderId="16" fillId="2" fontId="21" numFmtId="0" xfId="0" applyAlignment="1" applyBorder="1" applyFont="1">
      <alignment horizontal="center" vertical="bottom"/>
    </xf>
    <xf borderId="16" fillId="2" fontId="21" numFmtId="0" xfId="0" applyAlignment="1" applyBorder="1" applyFont="1">
      <alignment horizontal="center" readingOrder="0" vertical="bottom"/>
    </xf>
    <xf borderId="15" fillId="2" fontId="21" numFmtId="0" xfId="0" applyAlignment="1" applyBorder="1" applyFont="1">
      <alignment horizontal="center" readingOrder="0" vertical="bottom"/>
    </xf>
    <xf borderId="17" fillId="2" fontId="22" numFmtId="10" xfId="0" applyAlignment="1" applyBorder="1" applyFont="1" applyNumberFormat="1">
      <alignment vertical="bottom"/>
    </xf>
    <xf borderId="18" fillId="2" fontId="22" numFmtId="10" xfId="0" applyAlignment="1" applyBorder="1" applyFont="1" applyNumberFormat="1">
      <alignment horizontal="right" vertical="bottom"/>
    </xf>
    <xf borderId="19" fillId="2" fontId="22" numFmtId="10" xfId="0" applyAlignment="1" applyBorder="1" applyFont="1" applyNumberFormat="1">
      <alignment horizontal="right" vertical="bottom"/>
    </xf>
    <xf borderId="20" fillId="2" fontId="22" numFmtId="10" xfId="0" applyAlignment="1" applyBorder="1" applyFont="1" applyNumberFormat="1">
      <alignment horizontal="right" vertical="bottom"/>
    </xf>
    <xf borderId="14" fillId="2" fontId="22" numFmtId="10" xfId="0" applyAlignment="1" applyBorder="1" applyFont="1" applyNumberFormat="1">
      <alignment horizontal="right" vertical="bottom"/>
    </xf>
    <xf borderId="19" fillId="0" fontId="11" numFmtId="10" xfId="0" applyAlignment="1" applyBorder="1" applyFont="1" applyNumberFormat="1">
      <alignment vertical="bottom"/>
    </xf>
    <xf borderId="19" fillId="0" fontId="22" numFmtId="10" xfId="0" applyAlignment="1" applyBorder="1" applyFont="1" applyNumberFormat="1">
      <alignment horizontal="right" vertical="bottom"/>
    </xf>
    <xf borderId="0" fillId="0" fontId="11" numFmtId="10" xfId="0" applyAlignment="1" applyFont="1" applyNumberFormat="1">
      <alignment horizontal="right" vertical="bottom"/>
    </xf>
    <xf borderId="0" fillId="0" fontId="11" numFmtId="0" xfId="0" applyAlignment="1" applyFont="1">
      <alignment horizontal="right" vertical="bottom"/>
    </xf>
    <xf borderId="21" fillId="2" fontId="22" numFmtId="10" xfId="0" applyAlignment="1" applyBorder="1" applyFont="1" applyNumberFormat="1">
      <alignment vertical="bottom"/>
    </xf>
    <xf borderId="22" fillId="2" fontId="22" numFmtId="10" xfId="0" applyAlignment="1" applyBorder="1" applyFont="1" applyNumberFormat="1">
      <alignment horizontal="right" vertical="bottom"/>
    </xf>
    <xf borderId="23" fillId="2" fontId="22" numFmtId="10" xfId="0" applyAlignment="1" applyBorder="1" applyFont="1" applyNumberFormat="1">
      <alignment horizontal="right" vertical="bottom"/>
    </xf>
    <xf borderId="0" fillId="2" fontId="22" numFmtId="10" xfId="0" applyAlignment="1" applyFont="1" applyNumberFormat="1">
      <alignment horizontal="right" vertical="bottom"/>
    </xf>
    <xf borderId="24" fillId="2" fontId="22" numFmtId="0" xfId="0" applyAlignment="1" applyBorder="1" applyFont="1">
      <alignment vertical="bottom"/>
    </xf>
    <xf borderId="24" fillId="2" fontId="22" numFmtId="0" xfId="0" applyAlignment="1" applyBorder="1" applyFont="1">
      <alignment horizontal="right" vertical="bottom"/>
    </xf>
    <xf borderId="16" fillId="2" fontId="22" numFmtId="0" xfId="0" applyAlignment="1" applyBorder="1" applyFont="1">
      <alignment horizontal="right" vertical="bottom"/>
    </xf>
    <xf borderId="25" fillId="2" fontId="22" numFmtId="0" xfId="0" applyAlignment="1" applyBorder="1" applyFont="1">
      <alignment horizontal="right" vertical="bottom"/>
    </xf>
    <xf borderId="19" fillId="0" fontId="22" numFmtId="0" xfId="0" applyAlignment="1" applyBorder="1" applyFont="1">
      <alignment horizontal="right" vertical="bottom"/>
    </xf>
    <xf borderId="0" fillId="0" fontId="11" numFmtId="10" xfId="0" applyAlignment="1" applyFont="1" applyNumberFormat="1">
      <alignment vertical="bottom"/>
    </xf>
    <xf borderId="14" fillId="2" fontId="23" numFmtId="10" xfId="0" applyAlignment="1" applyBorder="1" applyFont="1" applyNumberFormat="1">
      <alignment horizontal="right" vertical="bottom"/>
    </xf>
    <xf borderId="15" fillId="2" fontId="23" numFmtId="10" xfId="0" applyAlignment="1" applyBorder="1" applyFont="1" applyNumberFormat="1">
      <alignment horizontal="right" vertical="bottom"/>
    </xf>
    <xf borderId="19" fillId="2" fontId="23" numFmtId="10" xfId="0" applyAlignment="1" applyBorder="1" applyFont="1" applyNumberFormat="1">
      <alignment horizontal="right" vertical="bottom"/>
    </xf>
    <xf borderId="19" fillId="2" fontId="11" numFmtId="0" xfId="0" applyAlignment="1" applyBorder="1" applyFont="1">
      <alignment vertical="bottom"/>
    </xf>
    <xf borderId="15" fillId="2" fontId="23" numFmtId="0" xfId="0" applyAlignment="1" applyBorder="1" applyFont="1">
      <alignment horizontal="right" vertical="bottom"/>
    </xf>
    <xf borderId="18" fillId="2" fontId="23" numFmtId="10" xfId="0" applyAlignment="1" applyBorder="1" applyFont="1" applyNumberFormat="1">
      <alignment horizontal="right" vertical="bottom"/>
    </xf>
    <xf borderId="0" fillId="7" fontId="24" numFmtId="10" xfId="0" applyFill="1" applyFont="1" applyNumberFormat="1"/>
    <xf borderId="19" fillId="2" fontId="23" numFmtId="0" xfId="0" applyAlignment="1" applyBorder="1" applyFont="1">
      <alignment horizontal="right" vertical="bottom"/>
    </xf>
    <xf borderId="0" fillId="0" fontId="25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horizontal="right" vertical="bottom"/>
    </xf>
    <xf borderId="0" fillId="0" fontId="11" numFmtId="164" xfId="0" applyAlignment="1" applyFont="1" applyNumberFormat="1">
      <alignment vertical="bottom"/>
    </xf>
    <xf borderId="0" fillId="0" fontId="11" numFmtId="164" xfId="0" applyAlignment="1" applyFont="1" applyNumberFormat="1">
      <alignment horizontal="right" vertical="bottom"/>
    </xf>
    <xf borderId="0" fillId="4" fontId="11" numFmtId="164" xfId="0" applyAlignment="1" applyFont="1" applyNumberFormat="1">
      <alignment vertical="bottom"/>
    </xf>
    <xf borderId="0" fillId="2" fontId="26" numFmtId="0" xfId="0" applyAlignment="1" applyFont="1">
      <alignment vertical="bottom"/>
    </xf>
    <xf borderId="0" fillId="0" fontId="25" numFmtId="164" xfId="0" applyAlignment="1" applyFont="1" applyNumberFormat="1">
      <alignment readingOrder="0" vertical="bottom"/>
    </xf>
    <xf borderId="0" fillId="0" fontId="25" numFmtId="164" xfId="0" applyAlignment="1" applyFont="1" applyNumberFormat="1">
      <alignment horizontal="right" vertical="bottom"/>
    </xf>
    <xf borderId="0" fillId="0" fontId="27" numFmtId="0" xfId="0" applyAlignment="1" applyFont="1">
      <alignment vertical="bottom"/>
    </xf>
    <xf borderId="0" fillId="0" fontId="28" numFmtId="0" xfId="0" applyAlignment="1" applyFont="1">
      <alignment horizontal="right" vertical="bottom"/>
    </xf>
    <xf borderId="0" fillId="0" fontId="29" numFmtId="0" xfId="0" applyAlignment="1" applyFont="1">
      <alignment vertical="bottom"/>
    </xf>
    <xf borderId="0" fillId="0" fontId="11" numFmtId="0" xfId="0" applyAlignment="1" applyFont="1">
      <alignment shrinkToFit="0" vertical="bottom" wrapText="0"/>
    </xf>
    <xf borderId="0" fillId="0" fontId="5" numFmtId="0" xfId="0" applyAlignment="1" applyFont="1">
      <alignment horizontal="center" readingOrder="0"/>
    </xf>
    <xf borderId="0" fillId="0" fontId="30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left" readingOrder="0" vertical="bottom"/>
    </xf>
    <xf borderId="0" fillId="0" fontId="30" numFmtId="0" xfId="0" applyAlignment="1" applyFont="1">
      <alignment horizontal="center" readingOrder="0"/>
    </xf>
    <xf borderId="0" fillId="0" fontId="4" numFmtId="0" xfId="0" applyAlignment="1" applyFont="1">
      <alignment readingOrder="0" vertical="bottom"/>
    </xf>
    <xf borderId="0" fillId="0" fontId="4" numFmtId="3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31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Доходност 20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F3:I13" displayName="Table1" name="Table1" id="1">
  <tableColumns count="4">
    <tableColumn name="Column 1" id="1"/>
    <tableColumn name="УПФ" id="2"/>
    <tableColumn name="ППФ" id="3"/>
    <tableColumn name="ДПФ" id="4"/>
  </tableColumns>
  <tableStyleInfo name="Доходност 20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od-toplina.bg/documents/20121/170231/2023-12-29_Investment-portfolio_UPF-Toplina.pdf/d6d2c7d5-5631-f32a-df1f-6f1b375cf465?version=1.1&amp;t=1704456081125" TargetMode="External"/><Relationship Id="rId2" Type="http://schemas.openxmlformats.org/officeDocument/2006/relationships/hyperlink" Target="https://www.pod-toplina.bg/documents/20121/395410/2024-06-28_Investment-portfolio_UPF-Toplina.pdf/995b4683-f8a0-aa5a-a52a-634692c763a5?version=1.1&amp;t=1719995434158" TargetMode="External"/><Relationship Id="rId3" Type="http://schemas.openxmlformats.org/officeDocument/2006/relationships/hyperlink" Target="https://bg-fdi.com/uploads/529900M0NQ3SK9EFD968-20231231-BG-SEP.pdf" TargetMode="External"/><Relationship Id="rId4" Type="http://schemas.openxmlformats.org/officeDocument/2006/relationships/hyperlink" Target="https://obinvestment.eu/wp-content/uploads/2024/03/529900ASOGUEQWLFRT32-20231231-BG-SEP.pdf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  <c r="J3" s="3" t="s">
        <v>8</v>
      </c>
      <c r="K3" s="4" t="s">
        <v>9</v>
      </c>
      <c r="L3" s="4" t="s">
        <v>10</v>
      </c>
      <c r="M3" s="5" t="s">
        <v>11</v>
      </c>
    </row>
    <row r="4">
      <c r="B4" s="6" t="s">
        <v>12</v>
      </c>
      <c r="C4" s="7">
        <v>4511939.0</v>
      </c>
      <c r="D4" s="7">
        <v>1697388.0</v>
      </c>
      <c r="E4" s="7">
        <v>4262339.0</v>
      </c>
      <c r="F4" s="7">
        <v>3969776.0</v>
      </c>
      <c r="G4" s="7">
        <v>2325281.0</v>
      </c>
      <c r="H4" s="7">
        <v>1765284.0</v>
      </c>
      <c r="I4" s="7">
        <v>469727.0</v>
      </c>
      <c r="J4" s="7">
        <v>267185.0</v>
      </c>
      <c r="K4" s="7">
        <v>189422.0</v>
      </c>
      <c r="L4" s="7">
        <v>37633.0</v>
      </c>
      <c r="M4" s="7">
        <v>1.9495974E7</v>
      </c>
    </row>
    <row r="5">
      <c r="B5" s="8" t="s">
        <v>13</v>
      </c>
      <c r="C5" s="9">
        <v>2931712.0</v>
      </c>
      <c r="D5" s="9">
        <v>1026229.0</v>
      </c>
      <c r="E5" s="9">
        <v>3193947.0</v>
      </c>
      <c r="F5" s="9">
        <v>2781311.0</v>
      </c>
      <c r="G5" s="9">
        <v>1666660.0</v>
      </c>
      <c r="H5" s="9">
        <v>978667.0</v>
      </c>
      <c r="I5" s="9">
        <v>181449.0</v>
      </c>
      <c r="J5" s="9">
        <v>140646.0</v>
      </c>
      <c r="K5" s="9">
        <v>139271.0</v>
      </c>
      <c r="L5" s="9">
        <v>22824.0</v>
      </c>
      <c r="M5" s="9">
        <v>1.3062716E7</v>
      </c>
    </row>
    <row r="6">
      <c r="B6" s="8" t="s">
        <v>14</v>
      </c>
      <c r="C6" s="9">
        <v>2517878.0</v>
      </c>
      <c r="D6" s="9">
        <v>643207.0</v>
      </c>
      <c r="E6" s="9">
        <v>3086921.0</v>
      </c>
      <c r="F6" s="9">
        <v>2725126.0</v>
      </c>
      <c r="G6" s="9">
        <v>1560013.0</v>
      </c>
      <c r="H6" s="9">
        <v>631389.0</v>
      </c>
      <c r="I6" s="9">
        <v>33026.0</v>
      </c>
      <c r="J6" s="9">
        <v>107900.0</v>
      </c>
      <c r="K6" s="9">
        <v>136720.0</v>
      </c>
      <c r="L6" s="9">
        <v>22824.0</v>
      </c>
      <c r="M6" s="9">
        <v>1.1465004E7</v>
      </c>
    </row>
    <row r="7">
      <c r="B7" s="8" t="s">
        <v>15</v>
      </c>
      <c r="C7" s="9">
        <v>413834.0</v>
      </c>
      <c r="D7" s="9">
        <v>381926.0</v>
      </c>
      <c r="E7" s="9">
        <v>107026.0</v>
      </c>
      <c r="F7" s="9">
        <v>56185.0</v>
      </c>
      <c r="G7" s="9">
        <v>106647.0</v>
      </c>
      <c r="H7" s="9">
        <v>347278.0</v>
      </c>
      <c r="I7" s="9">
        <v>148423.0</v>
      </c>
      <c r="J7" s="9">
        <v>32746.0</v>
      </c>
      <c r="K7" s="9">
        <v>2551.0</v>
      </c>
      <c r="L7" s="10" t="s">
        <v>16</v>
      </c>
      <c r="M7" s="9">
        <v>1596616.0</v>
      </c>
    </row>
    <row r="8">
      <c r="B8" s="8" t="s">
        <v>17</v>
      </c>
      <c r="C8" s="10" t="s">
        <v>16</v>
      </c>
      <c r="D8" s="9">
        <v>1096.0</v>
      </c>
      <c r="E8" s="10" t="s">
        <v>16</v>
      </c>
      <c r="F8" s="10" t="s">
        <v>16</v>
      </c>
      <c r="G8" s="10" t="s">
        <v>16</v>
      </c>
      <c r="H8" s="10" t="s">
        <v>16</v>
      </c>
      <c r="I8" s="10" t="s">
        <v>16</v>
      </c>
      <c r="J8" s="10" t="s">
        <v>16</v>
      </c>
      <c r="K8" s="10" t="s">
        <v>16</v>
      </c>
      <c r="L8" s="10" t="s">
        <v>16</v>
      </c>
      <c r="M8" s="9">
        <v>1096.0</v>
      </c>
    </row>
    <row r="9">
      <c r="B9" s="8" t="s">
        <v>18</v>
      </c>
      <c r="C9" s="9">
        <v>1412666.0</v>
      </c>
      <c r="D9" s="9">
        <v>572696.0</v>
      </c>
      <c r="E9" s="9">
        <v>1014267.0</v>
      </c>
      <c r="F9" s="9">
        <v>1118857.0</v>
      </c>
      <c r="G9" s="9">
        <v>658621.0</v>
      </c>
      <c r="H9" s="9">
        <v>708604.0</v>
      </c>
      <c r="I9" s="9">
        <v>260398.0</v>
      </c>
      <c r="J9" s="9">
        <v>124789.0</v>
      </c>
      <c r="K9" s="9">
        <v>42965.0</v>
      </c>
      <c r="L9" s="9">
        <v>14809.0</v>
      </c>
      <c r="M9" s="9">
        <v>5928672.0</v>
      </c>
    </row>
    <row r="10">
      <c r="B10" s="8" t="s">
        <v>19</v>
      </c>
      <c r="C10" s="9">
        <v>693932.0</v>
      </c>
      <c r="D10" s="9">
        <v>332287.0</v>
      </c>
      <c r="E10" s="9">
        <v>294980.0</v>
      </c>
      <c r="F10" s="9">
        <v>743849.0</v>
      </c>
      <c r="G10" s="9">
        <v>444082.0</v>
      </c>
      <c r="H10" s="9">
        <v>437424.0</v>
      </c>
      <c r="I10" s="9">
        <v>155226.0</v>
      </c>
      <c r="J10" s="9">
        <v>72245.0</v>
      </c>
      <c r="K10" s="9">
        <v>16818.0</v>
      </c>
      <c r="L10" s="9">
        <v>8810.0</v>
      </c>
      <c r="M10" s="9">
        <v>3199653.0</v>
      </c>
    </row>
    <row r="11">
      <c r="B11" s="8" t="s">
        <v>20</v>
      </c>
      <c r="C11" s="9">
        <v>718734.0</v>
      </c>
      <c r="D11" s="9">
        <v>240409.0</v>
      </c>
      <c r="E11" s="9">
        <v>719287.0</v>
      </c>
      <c r="F11" s="9">
        <v>375008.0</v>
      </c>
      <c r="G11" s="9">
        <v>214539.0</v>
      </c>
      <c r="H11" s="9">
        <v>271180.0</v>
      </c>
      <c r="I11" s="9">
        <v>105172.0</v>
      </c>
      <c r="J11" s="9">
        <v>52544.0</v>
      </c>
      <c r="K11" s="9">
        <v>26147.0</v>
      </c>
      <c r="L11" s="9">
        <v>5999.0</v>
      </c>
      <c r="M11" s="9">
        <v>2729019.0</v>
      </c>
    </row>
    <row r="12">
      <c r="B12" s="8" t="s">
        <v>21</v>
      </c>
      <c r="C12" s="9">
        <v>119686.0</v>
      </c>
      <c r="D12" s="9">
        <v>20505.0</v>
      </c>
      <c r="E12" s="9">
        <v>54125.0</v>
      </c>
      <c r="F12" s="9">
        <v>67538.0</v>
      </c>
      <c r="G12" s="10" t="s">
        <v>16</v>
      </c>
      <c r="H12" s="10" t="s">
        <v>16</v>
      </c>
      <c r="I12" s="9">
        <v>10056.0</v>
      </c>
      <c r="J12" s="10" t="s">
        <v>16</v>
      </c>
      <c r="K12" s="9">
        <v>1918.0</v>
      </c>
      <c r="L12" s="10" t="s">
        <v>16</v>
      </c>
      <c r="M12" s="9">
        <v>273828.0</v>
      </c>
    </row>
    <row r="13">
      <c r="B13" s="8" t="s">
        <v>22</v>
      </c>
      <c r="C13" s="9">
        <v>47875.0</v>
      </c>
      <c r="D13" s="9">
        <v>77958.0</v>
      </c>
      <c r="E13" s="10" t="s">
        <v>16</v>
      </c>
      <c r="F13" s="9">
        <v>2070.0</v>
      </c>
      <c r="G13" s="10" t="s">
        <v>16</v>
      </c>
      <c r="H13" s="9">
        <v>78013.0</v>
      </c>
      <c r="I13" s="9">
        <v>17824.0</v>
      </c>
      <c r="J13" s="9">
        <v>1750.0</v>
      </c>
      <c r="K13" s="9">
        <v>5268.0</v>
      </c>
      <c r="L13" s="10" t="s">
        <v>16</v>
      </c>
      <c r="M13" s="9">
        <v>230758.0</v>
      </c>
    </row>
    <row r="14">
      <c r="B14" s="6" t="s">
        <v>23</v>
      </c>
      <c r="C14" s="7">
        <v>5347450.0</v>
      </c>
      <c r="D14" s="7">
        <v>1812663.0</v>
      </c>
      <c r="E14" s="7">
        <v>4372597.0</v>
      </c>
      <c r="F14" s="7">
        <v>4045912.0</v>
      </c>
      <c r="G14" s="7">
        <v>2482869.0</v>
      </c>
      <c r="H14" s="7">
        <v>1856964.0</v>
      </c>
      <c r="I14" s="7">
        <v>512453.0</v>
      </c>
      <c r="J14" s="7">
        <v>294016.0</v>
      </c>
      <c r="K14" s="7">
        <v>210928.0</v>
      </c>
      <c r="L14" s="7">
        <v>47473.0</v>
      </c>
      <c r="M14" s="7">
        <v>2.0983325E7</v>
      </c>
    </row>
    <row r="15">
      <c r="B15" s="11" t="s">
        <v>24</v>
      </c>
      <c r="C15" s="9">
        <v>4511939.0</v>
      </c>
      <c r="D15" s="9">
        <v>1697388.0</v>
      </c>
      <c r="E15" s="9">
        <v>4262339.0</v>
      </c>
      <c r="F15" s="9">
        <v>3969776.0</v>
      </c>
      <c r="G15" s="9">
        <v>2325281.0</v>
      </c>
      <c r="H15" s="9">
        <v>1765284.0</v>
      </c>
      <c r="I15" s="9">
        <v>469727.0</v>
      </c>
      <c r="J15" s="9">
        <v>267185.0</v>
      </c>
      <c r="K15" s="9">
        <v>189422.0</v>
      </c>
      <c r="L15" s="9">
        <v>37633.0</v>
      </c>
      <c r="M15" s="9">
        <v>1.9495974E7</v>
      </c>
    </row>
    <row r="16">
      <c r="B16" s="12" t="s">
        <v>25</v>
      </c>
      <c r="C16" s="13">
        <v>822977.0</v>
      </c>
      <c r="D16" s="13">
        <v>31044.0</v>
      </c>
      <c r="E16" s="13">
        <v>107789.0</v>
      </c>
      <c r="F16" s="13">
        <v>70084.0</v>
      </c>
      <c r="G16" s="13">
        <v>156379.0</v>
      </c>
      <c r="H16" s="13">
        <v>52811.0</v>
      </c>
      <c r="I16" s="13">
        <v>15339.0</v>
      </c>
      <c r="J16" s="13">
        <v>16421.0</v>
      </c>
      <c r="K16" s="13">
        <v>20908.0</v>
      </c>
      <c r="L16" s="13">
        <v>9838.0</v>
      </c>
      <c r="M16" s="9">
        <v>1303590.0</v>
      </c>
    </row>
    <row r="17">
      <c r="B17" s="12" t="s">
        <v>26</v>
      </c>
      <c r="C17" s="13">
        <v>12534.0</v>
      </c>
      <c r="D17" s="13">
        <v>84231.0</v>
      </c>
      <c r="E17" s="13">
        <v>2469.0</v>
      </c>
      <c r="F17" s="13">
        <v>6052.0</v>
      </c>
      <c r="G17" s="13">
        <v>1209.0</v>
      </c>
      <c r="H17" s="13">
        <v>38869.0</v>
      </c>
      <c r="I17" s="13">
        <v>27387.0</v>
      </c>
      <c r="J17" s="13">
        <v>10410.0</v>
      </c>
      <c r="K17" s="14">
        <v>598.0</v>
      </c>
      <c r="L17" s="14">
        <v>2.0</v>
      </c>
      <c r="M17" s="9">
        <v>183761.0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D1" s="1">
        <v>2023.0</v>
      </c>
      <c r="G1" s="1" t="s">
        <v>27</v>
      </c>
    </row>
    <row r="2">
      <c r="C2" s="15" t="s">
        <v>1</v>
      </c>
      <c r="D2" s="16">
        <v>1030429.0</v>
      </c>
      <c r="E2" s="17">
        <v>1029940.0</v>
      </c>
      <c r="F2" s="17">
        <v>1030013.0</v>
      </c>
      <c r="G2" s="16">
        <v>1029514.0</v>
      </c>
    </row>
    <row r="3">
      <c r="C3" s="15" t="s">
        <v>2</v>
      </c>
      <c r="D3" s="16">
        <v>357534.0</v>
      </c>
      <c r="E3" s="17">
        <v>357360.0</v>
      </c>
      <c r="F3" s="17">
        <v>357131.0</v>
      </c>
      <c r="G3" s="16">
        <v>356169.0</v>
      </c>
    </row>
    <row r="4">
      <c r="C4" s="15" t="s">
        <v>3</v>
      </c>
      <c r="D4" s="16">
        <v>800972.0</v>
      </c>
      <c r="E4" s="17">
        <v>800137.0</v>
      </c>
      <c r="F4" s="17">
        <v>807567.0</v>
      </c>
      <c r="G4" s="16">
        <v>806530.0</v>
      </c>
    </row>
    <row r="5">
      <c r="C5" s="15" t="s">
        <v>4</v>
      </c>
      <c r="D5" s="16">
        <v>755935.0</v>
      </c>
      <c r="E5" s="17">
        <v>755125.0</v>
      </c>
      <c r="F5" s="17">
        <v>761223.0</v>
      </c>
      <c r="G5" s="16">
        <v>760831.0</v>
      </c>
    </row>
    <row r="6">
      <c r="C6" s="15" t="s">
        <v>5</v>
      </c>
      <c r="D6" s="16">
        <v>382386.0</v>
      </c>
      <c r="E6" s="17">
        <v>382177.0</v>
      </c>
      <c r="F6" s="17">
        <v>391144.0</v>
      </c>
      <c r="G6" s="16">
        <v>391070.0</v>
      </c>
    </row>
    <row r="7">
      <c r="C7" s="15" t="s">
        <v>6</v>
      </c>
      <c r="D7" s="16">
        <v>316506.0</v>
      </c>
      <c r="E7" s="17">
        <v>316355.0</v>
      </c>
      <c r="F7" s="17">
        <v>319308.0</v>
      </c>
      <c r="G7" s="16">
        <v>319242.0</v>
      </c>
    </row>
    <row r="8">
      <c r="C8" s="15" t="s">
        <v>7</v>
      </c>
      <c r="D8" s="16">
        <v>186865.0</v>
      </c>
      <c r="E8" s="17">
        <v>186857.0</v>
      </c>
      <c r="F8" s="17">
        <v>184575.0</v>
      </c>
      <c r="G8" s="16">
        <v>184605.0</v>
      </c>
    </row>
    <row r="9">
      <c r="C9" s="15" t="s">
        <v>8</v>
      </c>
      <c r="D9" s="16">
        <v>101991.0</v>
      </c>
      <c r="E9" s="17">
        <v>101980.0</v>
      </c>
      <c r="F9" s="17">
        <v>104465.0</v>
      </c>
      <c r="G9" s="16">
        <v>104482.0</v>
      </c>
    </row>
    <row r="10">
      <c r="C10" s="15" t="s">
        <v>28</v>
      </c>
      <c r="D10" s="13">
        <v>74348.0</v>
      </c>
      <c r="E10" s="18">
        <v>74350.0</v>
      </c>
      <c r="F10" s="18">
        <v>75507.0</v>
      </c>
      <c r="G10" s="13">
        <v>75525.0</v>
      </c>
    </row>
    <row r="11">
      <c r="C11" s="15" t="s">
        <v>10</v>
      </c>
      <c r="D11" s="13">
        <v>14171.0</v>
      </c>
      <c r="E11" s="18">
        <v>14175.0</v>
      </c>
      <c r="F11" s="18">
        <v>16281.0</v>
      </c>
      <c r="G11" s="13">
        <v>16295.0</v>
      </c>
    </row>
    <row r="12">
      <c r="C12" s="12" t="s">
        <v>29</v>
      </c>
      <c r="D12" s="16">
        <v>4021137.0</v>
      </c>
      <c r="E12" s="16">
        <v>4018456.0</v>
      </c>
      <c r="F12" s="16">
        <v>4047214.0</v>
      </c>
      <c r="G12" s="16">
        <v>4044263.0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75"/>
    <col customWidth="1" min="3" max="8" width="9.38"/>
    <col customWidth="1" min="18" max="18" width="9.38"/>
  </cols>
  <sheetData>
    <row r="2">
      <c r="C2" s="1"/>
      <c r="D2" s="19" t="s">
        <v>30</v>
      </c>
      <c r="R2" s="19" t="s">
        <v>31</v>
      </c>
    </row>
    <row r="3">
      <c r="A3" s="20"/>
      <c r="B3" s="20"/>
      <c r="C3" s="21">
        <v>2024.0</v>
      </c>
      <c r="D3" s="21">
        <v>2023.0</v>
      </c>
      <c r="E3" s="21">
        <v>2022.0</v>
      </c>
      <c r="F3" s="21">
        <v>2021.0</v>
      </c>
      <c r="G3" s="21">
        <v>2020.0</v>
      </c>
      <c r="H3" s="21">
        <v>2019.0</v>
      </c>
      <c r="I3" s="20"/>
      <c r="J3" s="20"/>
      <c r="K3" s="20"/>
      <c r="L3" s="20"/>
      <c r="M3" s="20"/>
      <c r="N3" s="20"/>
      <c r="O3" s="20"/>
      <c r="P3" s="20"/>
      <c r="Q3" s="20"/>
      <c r="R3" s="21" t="s">
        <v>27</v>
      </c>
      <c r="S3" s="20"/>
      <c r="T3" s="20"/>
      <c r="U3" s="20"/>
      <c r="V3" s="20"/>
      <c r="W3" s="20"/>
      <c r="X3" s="20"/>
      <c r="Y3" s="20"/>
      <c r="Z3" s="20"/>
    </row>
    <row r="4">
      <c r="A4" s="20"/>
      <c r="B4" s="21" t="s">
        <v>32</v>
      </c>
      <c r="C4" s="21">
        <f>102134+13429+17900</f>
        <v>133463</v>
      </c>
      <c r="D4" s="20">
        <f>70221+13246+17503</f>
        <v>100970</v>
      </c>
      <c r="E4" s="20">
        <f>48767+15420+16103</f>
        <v>80290</v>
      </c>
      <c r="F4" s="20">
        <f>57964+21403+17623</f>
        <v>96990</v>
      </c>
      <c r="G4" s="20">
        <f>68583+16038+16839</f>
        <v>101460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1">
        <f>84149+13132+17844</f>
        <v>115125</v>
      </c>
      <c r="S4" s="20"/>
      <c r="T4" s="20"/>
      <c r="U4" s="20"/>
      <c r="V4" s="20"/>
      <c r="W4" s="20"/>
      <c r="X4" s="20"/>
      <c r="Y4" s="20"/>
      <c r="Z4" s="20"/>
    </row>
    <row r="5">
      <c r="A5" s="20"/>
      <c r="B5" s="21" t="s">
        <v>33</v>
      </c>
      <c r="C5" s="21">
        <v>34530.0</v>
      </c>
      <c r="D5" s="21">
        <v>32211.0</v>
      </c>
      <c r="E5" s="21">
        <v>31334.0</v>
      </c>
      <c r="F5" s="21">
        <v>18162.0</v>
      </c>
      <c r="G5" s="21">
        <f>14779+1497</f>
        <v>16276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v>33915.0</v>
      </c>
      <c r="S5" s="20"/>
      <c r="T5" s="20"/>
      <c r="U5" s="20"/>
      <c r="V5" s="20"/>
      <c r="W5" s="20"/>
      <c r="X5" s="20"/>
      <c r="Y5" s="20"/>
      <c r="Z5" s="20"/>
    </row>
    <row r="6">
      <c r="B6" s="22" t="s">
        <v>34</v>
      </c>
      <c r="C6" s="1">
        <v>999.0</v>
      </c>
      <c r="D6" s="1">
        <v>999.0</v>
      </c>
      <c r="E6" s="1">
        <v>999.0</v>
      </c>
      <c r="F6" s="1">
        <v>979.0</v>
      </c>
      <c r="R6" s="1">
        <v>998.0</v>
      </c>
    </row>
    <row r="7">
      <c r="B7" s="23" t="s">
        <v>35</v>
      </c>
      <c r="C7" s="1">
        <v>802.0</v>
      </c>
      <c r="D7" s="1">
        <v>802.0</v>
      </c>
      <c r="E7" s="1">
        <v>802.0</v>
      </c>
      <c r="F7" s="1">
        <v>803.0</v>
      </c>
      <c r="G7" s="1">
        <v>1936.0</v>
      </c>
      <c r="I7" s="1" t="s">
        <v>36</v>
      </c>
      <c r="R7" s="1">
        <v>802.0</v>
      </c>
    </row>
    <row r="8">
      <c r="B8" s="22" t="s">
        <v>37</v>
      </c>
      <c r="C8" s="1">
        <v>123.0</v>
      </c>
      <c r="D8" s="1">
        <v>162.0</v>
      </c>
      <c r="E8" s="1">
        <v>202.0</v>
      </c>
      <c r="F8" s="1">
        <v>243.0</v>
      </c>
      <c r="G8" s="1">
        <v>283.0</v>
      </c>
      <c r="R8" s="1">
        <v>141.0</v>
      </c>
    </row>
    <row r="9">
      <c r="B9" s="23" t="s">
        <v>38</v>
      </c>
      <c r="C9" s="1">
        <v>753.0</v>
      </c>
      <c r="D9" s="1">
        <v>753.0</v>
      </c>
      <c r="E9" s="1">
        <v>753.0</v>
      </c>
      <c r="F9" s="1">
        <v>755.0</v>
      </c>
      <c r="G9" s="1">
        <v>758.0</v>
      </c>
      <c r="R9" s="1">
        <v>752.0</v>
      </c>
    </row>
    <row r="10">
      <c r="B10" s="23" t="s">
        <v>39</v>
      </c>
      <c r="C10" s="1">
        <v>691.0</v>
      </c>
      <c r="D10" s="1">
        <v>693.0</v>
      </c>
      <c r="E10" s="1">
        <v>693.0</v>
      </c>
      <c r="F10" s="1">
        <v>693.0</v>
      </c>
      <c r="G10" s="1">
        <v>1538.0</v>
      </c>
      <c r="R10" s="1">
        <v>691.0</v>
      </c>
    </row>
    <row r="11">
      <c r="B11" s="22" t="s">
        <v>40</v>
      </c>
      <c r="C11" s="1">
        <v>196.0</v>
      </c>
      <c r="D11" s="1">
        <v>203.0</v>
      </c>
      <c r="E11" s="1">
        <v>222.0</v>
      </c>
      <c r="F11" s="1">
        <v>241.0</v>
      </c>
      <c r="G11" s="1">
        <v>268.0</v>
      </c>
      <c r="R11" s="1">
        <v>198.0</v>
      </c>
    </row>
    <row r="12">
      <c r="B12" s="22" t="s">
        <v>41</v>
      </c>
      <c r="C12" s="1">
        <v>4949.0</v>
      </c>
      <c r="D12" s="1">
        <v>5429.0</v>
      </c>
      <c r="E12" s="1">
        <v>5466.0</v>
      </c>
      <c r="F12" s="1">
        <v>5504.0</v>
      </c>
      <c r="G12" s="1">
        <v>5522.0</v>
      </c>
      <c r="R12" s="1">
        <v>4904.0</v>
      </c>
    </row>
    <row r="13">
      <c r="B13" s="24" t="s">
        <v>42</v>
      </c>
      <c r="C13" s="1">
        <v>503.0</v>
      </c>
      <c r="D13" s="1">
        <v>503.0</v>
      </c>
      <c r="E13" s="1">
        <v>536.0</v>
      </c>
      <c r="F13" s="1">
        <v>503.0</v>
      </c>
      <c r="G13" s="1">
        <v>758.0</v>
      </c>
      <c r="R13" s="1">
        <v>503.0</v>
      </c>
    </row>
    <row r="14">
      <c r="B14" s="25" t="s">
        <v>43</v>
      </c>
      <c r="C14" s="1"/>
      <c r="D14" s="1"/>
      <c r="E14" s="1"/>
      <c r="F14" s="1">
        <v>1627.0</v>
      </c>
      <c r="G14" s="1">
        <v>1627.0</v>
      </c>
      <c r="R14" s="1"/>
    </row>
    <row r="15">
      <c r="B15" s="24" t="s">
        <v>44</v>
      </c>
      <c r="C15" s="1">
        <v>557.0</v>
      </c>
      <c r="D15" s="1">
        <v>554.0</v>
      </c>
      <c r="E15" s="1">
        <v>554.0</v>
      </c>
      <c r="G15" s="1">
        <v>1007.0</v>
      </c>
      <c r="R15" s="1">
        <v>554.0</v>
      </c>
    </row>
    <row r="16">
      <c r="B16" s="23" t="s">
        <v>45</v>
      </c>
      <c r="C16" s="1"/>
      <c r="D16" s="1">
        <v>548.0</v>
      </c>
      <c r="E16" s="1">
        <v>550.0</v>
      </c>
      <c r="F16" s="1">
        <v>536.0</v>
      </c>
      <c r="G16" s="1">
        <v>483.0</v>
      </c>
      <c r="R16" s="1"/>
    </row>
    <row r="17">
      <c r="B17" s="24" t="s">
        <v>46</v>
      </c>
      <c r="C17" s="1">
        <v>3306.0</v>
      </c>
      <c r="D17" s="1">
        <v>3303.0</v>
      </c>
      <c r="E17" s="1">
        <v>3303.0</v>
      </c>
      <c r="F17" s="1">
        <v>3322.0</v>
      </c>
      <c r="G17" s="1">
        <v>490.0</v>
      </c>
      <c r="R17" s="1">
        <v>3302.0</v>
      </c>
    </row>
    <row r="18">
      <c r="B18" s="23" t="s">
        <v>47</v>
      </c>
      <c r="C18" s="1"/>
      <c r="D18" s="1"/>
      <c r="E18" s="1"/>
      <c r="F18" s="1"/>
      <c r="G18" s="1">
        <v>543.0</v>
      </c>
      <c r="R18" s="1"/>
    </row>
    <row r="19">
      <c r="B19" s="23" t="s">
        <v>48</v>
      </c>
      <c r="C19" s="1">
        <v>492.0</v>
      </c>
      <c r="D19" s="1">
        <v>492.0</v>
      </c>
      <c r="E19" s="1">
        <v>462.0</v>
      </c>
      <c r="F19" s="1">
        <v>463.0</v>
      </c>
      <c r="G19" s="1">
        <v>463.0</v>
      </c>
      <c r="I19" s="1" t="s">
        <v>36</v>
      </c>
      <c r="R19" s="1">
        <v>492.0</v>
      </c>
    </row>
    <row r="20">
      <c r="B20" s="24" t="s">
        <v>49</v>
      </c>
      <c r="C20" s="1">
        <v>390.0</v>
      </c>
      <c r="D20" s="1">
        <v>438.0</v>
      </c>
      <c r="E20" s="1">
        <v>492.0</v>
      </c>
      <c r="F20" s="1">
        <v>546.0</v>
      </c>
      <c r="G20" s="1">
        <v>600.0</v>
      </c>
      <c r="R20" s="1">
        <v>411.0</v>
      </c>
    </row>
    <row r="21">
      <c r="B21" s="26" t="s">
        <v>50</v>
      </c>
      <c r="C21" s="1">
        <v>530.0</v>
      </c>
      <c r="R21" s="1">
        <v>530.0</v>
      </c>
    </row>
    <row r="22">
      <c r="B22" s="27" t="s">
        <v>51</v>
      </c>
      <c r="C22" s="1">
        <v>1111.0</v>
      </c>
      <c r="D22" s="1">
        <v>1073.0</v>
      </c>
      <c r="E22" s="1">
        <v>1013.0</v>
      </c>
      <c r="R22" s="1">
        <v>1087.0</v>
      </c>
    </row>
    <row r="23">
      <c r="B23" s="1" t="s">
        <v>52</v>
      </c>
      <c r="C23" s="1">
        <v>8791.0</v>
      </c>
      <c r="D23" s="1">
        <v>6640.0</v>
      </c>
      <c r="E23" s="1">
        <v>6231.0</v>
      </c>
      <c r="R23" s="1">
        <v>8545.0</v>
      </c>
    </row>
    <row r="24">
      <c r="B24" s="27" t="s">
        <v>51</v>
      </c>
      <c r="C24" s="1">
        <v>2300.0</v>
      </c>
      <c r="D24" s="1">
        <v>2241.0</v>
      </c>
      <c r="E24" s="1">
        <v>2146.0</v>
      </c>
      <c r="R24" s="1">
        <v>2270.0</v>
      </c>
    </row>
    <row r="25">
      <c r="B25" s="1" t="s">
        <v>52</v>
      </c>
      <c r="C25" s="1">
        <v>3305.0</v>
      </c>
      <c r="D25" s="1">
        <v>3072.0</v>
      </c>
      <c r="E25" s="1">
        <v>2448.0</v>
      </c>
      <c r="R25" s="1">
        <v>3211.0</v>
      </c>
    </row>
    <row r="26">
      <c r="B26" s="1" t="s">
        <v>53</v>
      </c>
      <c r="C26" s="1">
        <v>4732.0</v>
      </c>
      <c r="D26" s="1">
        <v>4308.0</v>
      </c>
      <c r="E26" s="1">
        <v>4161.0</v>
      </c>
      <c r="F26" s="1">
        <v>1947.0</v>
      </c>
      <c r="R26" s="1">
        <v>4525.0</v>
      </c>
    </row>
    <row r="28">
      <c r="A28" s="20"/>
      <c r="B28" s="21" t="s">
        <v>54</v>
      </c>
      <c r="C28" s="21">
        <v>89011.0</v>
      </c>
      <c r="D28" s="21">
        <v>66883.0</v>
      </c>
      <c r="E28" s="21">
        <v>55671.0</v>
      </c>
      <c r="F28" s="21">
        <v>50425.0</v>
      </c>
      <c r="G28" s="21">
        <v>34138.0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v>77027.0</v>
      </c>
      <c r="S28" s="20"/>
      <c r="T28" s="20"/>
      <c r="U28" s="20"/>
      <c r="V28" s="20"/>
      <c r="W28" s="20"/>
      <c r="X28" s="20"/>
      <c r="Y28" s="20"/>
      <c r="Z28" s="20"/>
    </row>
    <row r="29">
      <c r="B29" s="24" t="s">
        <v>55</v>
      </c>
      <c r="C29" s="1">
        <v>1340.0</v>
      </c>
      <c r="D29" s="1">
        <v>1503.0</v>
      </c>
      <c r="E29" s="1">
        <v>1895.0</v>
      </c>
      <c r="F29" s="1">
        <v>1863.0</v>
      </c>
      <c r="G29" s="1">
        <v>1830.0</v>
      </c>
      <c r="R29" s="1">
        <v>1438.0</v>
      </c>
    </row>
    <row r="30">
      <c r="B30" s="26" t="s">
        <v>56</v>
      </c>
      <c r="C30" s="1">
        <v>2673.0</v>
      </c>
      <c r="D30" s="1">
        <v>1871.0</v>
      </c>
      <c r="E30" s="1">
        <v>1604.0</v>
      </c>
      <c r="F30" s="1">
        <v>1604.0</v>
      </c>
      <c r="G30" s="1">
        <v>1470.0</v>
      </c>
      <c r="H30" s="28" t="s">
        <v>57</v>
      </c>
      <c r="I30" s="1" t="s">
        <v>58</v>
      </c>
      <c r="R30" s="1">
        <v>2539.0</v>
      </c>
    </row>
    <row r="31">
      <c r="B31" s="23" t="s">
        <v>48</v>
      </c>
      <c r="C31" s="1">
        <v>887.0</v>
      </c>
      <c r="D31" s="1">
        <v>626.0</v>
      </c>
      <c r="E31" s="1">
        <v>606.0</v>
      </c>
      <c r="R31" s="1">
        <v>626.0</v>
      </c>
    </row>
    <row r="32">
      <c r="B32" s="23" t="s">
        <v>59</v>
      </c>
      <c r="C32" s="1">
        <v>5085.0</v>
      </c>
      <c r="D32" s="1">
        <v>4040.0</v>
      </c>
      <c r="E32" s="1">
        <v>3483.0</v>
      </c>
      <c r="F32" s="1">
        <v>2925.0</v>
      </c>
      <c r="G32" s="1">
        <v>2856.0</v>
      </c>
      <c r="R32" s="1">
        <v>5085.0</v>
      </c>
    </row>
    <row r="33">
      <c r="B33" s="1" t="s">
        <v>60</v>
      </c>
      <c r="C33" s="1">
        <v>84.0</v>
      </c>
      <c r="D33" s="1">
        <v>89.0</v>
      </c>
      <c r="E33" s="1">
        <v>74.0</v>
      </c>
      <c r="F33" s="1">
        <v>78.0</v>
      </c>
      <c r="R33" s="1">
        <v>94.0</v>
      </c>
    </row>
    <row r="34">
      <c r="B34" s="1" t="s">
        <v>61</v>
      </c>
      <c r="C34" s="1">
        <v>25.0</v>
      </c>
      <c r="D34" s="1">
        <v>28.0</v>
      </c>
      <c r="E34" s="1">
        <v>25.0</v>
      </c>
      <c r="F34" s="1">
        <v>27.0</v>
      </c>
      <c r="G34" s="1">
        <v>15.0</v>
      </c>
      <c r="R34" s="1">
        <v>28.0</v>
      </c>
    </row>
    <row r="35">
      <c r="B35" s="24" t="s">
        <v>62</v>
      </c>
      <c r="C35" s="1">
        <v>642.0</v>
      </c>
      <c r="D35" s="1">
        <v>644.0</v>
      </c>
      <c r="E35" s="1">
        <v>436.0</v>
      </c>
      <c r="F35" s="1">
        <v>368.0</v>
      </c>
      <c r="G35" s="1">
        <v>336.0</v>
      </c>
      <c r="R35" s="1">
        <v>645.0</v>
      </c>
    </row>
    <row r="36">
      <c r="B36" s="23" t="s">
        <v>63</v>
      </c>
      <c r="C36" s="1">
        <v>15561.0</v>
      </c>
      <c r="D36" s="1">
        <v>11805.0</v>
      </c>
      <c r="E36" s="1">
        <v>6439.0</v>
      </c>
      <c r="F36" s="1">
        <v>6439.0</v>
      </c>
      <c r="G36" s="1">
        <v>5795.0</v>
      </c>
      <c r="R36" s="1">
        <v>13415.0</v>
      </c>
    </row>
    <row r="37">
      <c r="B37" s="24" t="s">
        <v>37</v>
      </c>
      <c r="C37" s="1">
        <v>10609.0</v>
      </c>
      <c r="D37" s="1">
        <v>8033.0</v>
      </c>
      <c r="E37" s="1">
        <v>7578.0</v>
      </c>
      <c r="F37" s="1">
        <v>7336.0</v>
      </c>
      <c r="G37" s="1">
        <v>6699.0</v>
      </c>
      <c r="R37" s="1">
        <v>9094.0</v>
      </c>
    </row>
    <row r="38">
      <c r="B38" s="27" t="s">
        <v>64</v>
      </c>
      <c r="C38" s="1">
        <v>6227.0</v>
      </c>
      <c r="D38" s="1">
        <v>5962.0</v>
      </c>
      <c r="E38" s="1">
        <v>5962.0</v>
      </c>
      <c r="F38" s="1">
        <v>5299.0</v>
      </c>
      <c r="G38" s="1">
        <v>5352.0</v>
      </c>
      <c r="R38" s="1">
        <v>5962.0</v>
      </c>
    </row>
    <row r="39">
      <c r="B39" s="23" t="s">
        <v>65</v>
      </c>
      <c r="C39" s="1">
        <v>335.0</v>
      </c>
      <c r="D39" s="1">
        <v>3316.0</v>
      </c>
      <c r="E39" s="1">
        <v>3014.0</v>
      </c>
      <c r="F39" s="1">
        <v>2588.0</v>
      </c>
      <c r="R39" s="1">
        <v>3316.0</v>
      </c>
    </row>
    <row r="40">
      <c r="B40" s="23" t="s">
        <v>35</v>
      </c>
      <c r="C40" s="1">
        <v>13503.0</v>
      </c>
      <c r="D40" s="1">
        <v>9785.0</v>
      </c>
      <c r="E40" s="1">
        <v>6771.0</v>
      </c>
      <c r="F40" s="1">
        <v>6262.0</v>
      </c>
      <c r="R40" s="1">
        <v>10959.0</v>
      </c>
    </row>
    <row r="41">
      <c r="B41" s="23" t="s">
        <v>39</v>
      </c>
      <c r="C41" s="1">
        <v>14136.0</v>
      </c>
      <c r="D41" s="1">
        <v>5947.0</v>
      </c>
      <c r="E41" s="1">
        <v>4758.0</v>
      </c>
      <c r="R41" s="1">
        <v>11072.0</v>
      </c>
    </row>
    <row r="42">
      <c r="B42" s="24" t="s">
        <v>42</v>
      </c>
      <c r="C42" s="1">
        <v>413.0</v>
      </c>
      <c r="D42" s="1">
        <v>436.0</v>
      </c>
      <c r="E42" s="1">
        <v>306.0</v>
      </c>
      <c r="F42" s="1">
        <v>352.0</v>
      </c>
      <c r="G42" s="1">
        <v>413.0</v>
      </c>
      <c r="R42" s="1">
        <v>413.0</v>
      </c>
    </row>
    <row r="43">
      <c r="B43" s="1" t="s">
        <v>66</v>
      </c>
      <c r="C43" s="1">
        <v>129.0</v>
      </c>
      <c r="D43" s="1">
        <v>99.0</v>
      </c>
      <c r="E43" s="1">
        <v>74.0</v>
      </c>
      <c r="F43" s="1">
        <v>74.0</v>
      </c>
      <c r="G43" s="1">
        <v>40.0</v>
      </c>
      <c r="R43" s="1">
        <v>124.0</v>
      </c>
    </row>
    <row r="44">
      <c r="B44" s="27" t="s">
        <v>67</v>
      </c>
      <c r="C44" s="1">
        <v>1549.0</v>
      </c>
      <c r="D44" s="1">
        <v>1461.0</v>
      </c>
      <c r="E44" s="1">
        <v>1388.0</v>
      </c>
      <c r="F44" s="1">
        <v>1212.0</v>
      </c>
      <c r="G44" s="1">
        <v>1121.0</v>
      </c>
      <c r="R44" s="1">
        <v>1388.0</v>
      </c>
    </row>
    <row r="45">
      <c r="B45" s="23" t="s">
        <v>68</v>
      </c>
      <c r="C45" s="1">
        <v>1421.0</v>
      </c>
      <c r="D45" s="1">
        <v>1123.0</v>
      </c>
      <c r="E45" s="1">
        <v>1004.0</v>
      </c>
      <c r="F45" s="1">
        <v>1004.0</v>
      </c>
      <c r="G45" s="1">
        <v>990.0</v>
      </c>
      <c r="R45" s="1">
        <v>1295.0</v>
      </c>
    </row>
    <row r="46">
      <c r="B46" s="26" t="s">
        <v>50</v>
      </c>
      <c r="C46" s="1">
        <v>1338.0</v>
      </c>
      <c r="D46" s="1">
        <v>1003.0</v>
      </c>
      <c r="E46" s="1">
        <v>970.0</v>
      </c>
      <c r="F46" s="1">
        <v>1003.0</v>
      </c>
      <c r="G46" s="1">
        <v>970.0</v>
      </c>
      <c r="H46" s="19" t="s">
        <v>69</v>
      </c>
      <c r="I46" s="1" t="s">
        <v>70</v>
      </c>
      <c r="R46" s="1">
        <v>1204.0</v>
      </c>
    </row>
    <row r="47">
      <c r="B47" s="1" t="s">
        <v>71</v>
      </c>
      <c r="C47" s="1">
        <v>79.0</v>
      </c>
      <c r="D47" s="1">
        <v>80.0</v>
      </c>
      <c r="E47" s="1">
        <v>66.0</v>
      </c>
      <c r="F47" s="1">
        <v>79.0</v>
      </c>
      <c r="G47" s="1">
        <v>72.0</v>
      </c>
      <c r="R47" s="1">
        <v>96.0</v>
      </c>
    </row>
    <row r="48">
      <c r="B48" s="1" t="s">
        <v>72</v>
      </c>
      <c r="C48" s="1">
        <v>11.0</v>
      </c>
      <c r="D48" s="1">
        <v>17.0</v>
      </c>
      <c r="E48" s="1">
        <v>20.0</v>
      </c>
      <c r="F48" s="1">
        <v>26.0</v>
      </c>
      <c r="G48" s="1">
        <v>18.0</v>
      </c>
      <c r="R48" s="1">
        <v>13.0</v>
      </c>
    </row>
    <row r="49">
      <c r="B49" s="1" t="s">
        <v>73</v>
      </c>
      <c r="C49" s="1">
        <v>22.0</v>
      </c>
      <c r="D49" s="1">
        <v>20.0</v>
      </c>
      <c r="E49" s="1">
        <v>18.0</v>
      </c>
      <c r="F49" s="1">
        <v>32.0</v>
      </c>
      <c r="G49" s="1">
        <v>32.0</v>
      </c>
      <c r="R49" s="1">
        <v>20.0</v>
      </c>
    </row>
    <row r="50">
      <c r="B50" s="24" t="s">
        <v>46</v>
      </c>
      <c r="C50" s="1">
        <v>6572.0</v>
      </c>
      <c r="D50" s="1">
        <v>5614.0</v>
      </c>
      <c r="E50" s="1">
        <v>5944.0</v>
      </c>
      <c r="F50" s="1">
        <v>8672.0</v>
      </c>
      <c r="G50" s="1">
        <v>3176.0</v>
      </c>
      <c r="R50" s="1">
        <v>4689.0</v>
      </c>
    </row>
    <row r="51">
      <c r="B51" s="27" t="s">
        <v>74</v>
      </c>
      <c r="C51" s="1">
        <v>1337.0</v>
      </c>
      <c r="D51" s="1">
        <v>1380.0</v>
      </c>
      <c r="E51" s="1">
        <v>1023.0</v>
      </c>
      <c r="F51" s="1">
        <v>1128.0</v>
      </c>
      <c r="G51" s="1">
        <v>1000.0</v>
      </c>
      <c r="R51" s="1">
        <v>1428.0</v>
      </c>
    </row>
    <row r="52">
      <c r="B52" s="25" t="s">
        <v>75</v>
      </c>
      <c r="C52" s="1">
        <v>1649.0</v>
      </c>
      <c r="D52" s="1">
        <v>1565.0</v>
      </c>
      <c r="E52" s="1">
        <v>1565.0</v>
      </c>
      <c r="F52" s="1">
        <v>1514.0</v>
      </c>
      <c r="G52" s="1">
        <v>1514.0</v>
      </c>
      <c r="R52" s="1">
        <v>1615.0</v>
      </c>
    </row>
    <row r="53">
      <c r="B53" s="1" t="s">
        <v>76</v>
      </c>
      <c r="C53" s="1">
        <v>58.0</v>
      </c>
      <c r="D53" s="1">
        <v>63.0</v>
      </c>
      <c r="E53" s="1">
        <v>67.0</v>
      </c>
      <c r="F53" s="1">
        <v>71.0</v>
      </c>
      <c r="G53" s="1">
        <v>41.0</v>
      </c>
      <c r="R53" s="1">
        <v>59.0</v>
      </c>
    </row>
    <row r="54">
      <c r="B54" s="1" t="s">
        <v>77</v>
      </c>
      <c r="C54" s="1">
        <v>33.0</v>
      </c>
      <c r="D54" s="1">
        <v>29.0</v>
      </c>
      <c r="E54" s="1">
        <v>15.0</v>
      </c>
      <c r="F54" s="1">
        <v>12.0</v>
      </c>
      <c r="G54" s="1">
        <v>8.0</v>
      </c>
      <c r="R54" s="1">
        <v>32.0</v>
      </c>
    </row>
    <row r="55">
      <c r="B55" s="1" t="s">
        <v>78</v>
      </c>
      <c r="C55" s="1">
        <v>44.0</v>
      </c>
      <c r="D55" s="1">
        <v>44.0</v>
      </c>
      <c r="E55" s="1">
        <v>34.0</v>
      </c>
      <c r="F55" s="1">
        <v>34.0</v>
      </c>
      <c r="G55" s="1">
        <v>24.0</v>
      </c>
      <c r="R55" s="1">
        <v>45.0</v>
      </c>
    </row>
    <row r="56">
      <c r="B56" s="25" t="s">
        <v>79</v>
      </c>
      <c r="C56" s="1">
        <v>257.0</v>
      </c>
      <c r="D56" s="1">
        <v>301.0</v>
      </c>
      <c r="E56" s="1">
        <v>534.0</v>
      </c>
      <c r="F56" s="1">
        <v>423.0</v>
      </c>
      <c r="G56" s="1">
        <v>361.0</v>
      </c>
      <c r="R56" s="1">
        <v>335.0</v>
      </c>
    </row>
    <row r="57">
      <c r="B57" s="1" t="s">
        <v>80</v>
      </c>
      <c r="G57" s="1">
        <v>5.0</v>
      </c>
    </row>
    <row r="58">
      <c r="A58" s="20"/>
      <c r="B58" s="21" t="s">
        <v>81</v>
      </c>
      <c r="C58" s="21">
        <v>3276.0</v>
      </c>
      <c r="D58" s="21">
        <v>3042.0</v>
      </c>
      <c r="E58" s="21">
        <v>3939.0</v>
      </c>
      <c r="F58" s="21">
        <v>4861.0</v>
      </c>
      <c r="G58" s="21">
        <v>4225.0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v>3222.0</v>
      </c>
      <c r="S58" s="20"/>
      <c r="T58" s="20"/>
      <c r="U58" s="20"/>
      <c r="V58" s="20"/>
      <c r="W58" s="20"/>
      <c r="X58" s="20"/>
      <c r="Y58" s="20"/>
      <c r="Z58" s="20"/>
    </row>
    <row r="59">
      <c r="B59" s="27" t="s">
        <v>82</v>
      </c>
      <c r="C59" s="1"/>
      <c r="D59" s="1"/>
      <c r="E59" s="1">
        <v>362.0</v>
      </c>
      <c r="F59" s="1">
        <v>320.0</v>
      </c>
      <c r="R59" s="1"/>
    </row>
    <row r="60">
      <c r="B60" s="1" t="s">
        <v>83</v>
      </c>
      <c r="C60" s="1">
        <v>50.0</v>
      </c>
      <c r="D60" s="1">
        <v>50.0</v>
      </c>
      <c r="E60" s="1">
        <v>50.0</v>
      </c>
      <c r="R60" s="1">
        <v>50.0</v>
      </c>
    </row>
    <row r="61">
      <c r="B61" s="25" t="s">
        <v>84</v>
      </c>
      <c r="C61" s="1">
        <v>55.0</v>
      </c>
      <c r="D61" s="1">
        <v>54.0</v>
      </c>
      <c r="E61" s="1">
        <v>53.0</v>
      </c>
      <c r="F61" s="1">
        <v>45.0</v>
      </c>
      <c r="R61" s="1">
        <v>55.0</v>
      </c>
    </row>
    <row r="62">
      <c r="B62" s="27" t="s">
        <v>85</v>
      </c>
      <c r="C62" s="1"/>
      <c r="D62" s="1"/>
      <c r="E62" s="1">
        <v>701.0</v>
      </c>
      <c r="F62" s="1">
        <v>1589.0</v>
      </c>
      <c r="R62" s="1"/>
    </row>
    <row r="63">
      <c r="B63" s="25" t="s">
        <v>86</v>
      </c>
      <c r="C63" s="1">
        <v>909.0</v>
      </c>
      <c r="D63" s="1">
        <v>888.0</v>
      </c>
      <c r="E63" s="1">
        <v>723.0</v>
      </c>
      <c r="F63" s="1">
        <v>857.0</v>
      </c>
      <c r="G63" s="1">
        <v>924.0</v>
      </c>
      <c r="R63" s="1">
        <v>888.0</v>
      </c>
    </row>
    <row r="64">
      <c r="B64" s="25" t="s">
        <v>44</v>
      </c>
      <c r="C64" s="1">
        <v>2261.0</v>
      </c>
      <c r="D64" s="1">
        <v>2050.0</v>
      </c>
      <c r="E64" s="1">
        <v>2050.0</v>
      </c>
      <c r="F64" s="1">
        <v>2050.0</v>
      </c>
      <c r="G64" s="1">
        <v>3301.0</v>
      </c>
      <c r="R64" s="1">
        <v>2228.0</v>
      </c>
    </row>
    <row r="66">
      <c r="A66" s="20"/>
      <c r="B66" s="21" t="s">
        <v>87</v>
      </c>
      <c r="C66" s="21">
        <v>59488.0</v>
      </c>
      <c r="D66" s="21">
        <v>49063.0</v>
      </c>
      <c r="E66" s="21">
        <v>44102.0</v>
      </c>
      <c r="F66" s="21">
        <v>41431.0</v>
      </c>
      <c r="G66" s="21">
        <v>31551.0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v>54713.0</v>
      </c>
      <c r="S66" s="20"/>
      <c r="T66" s="20"/>
      <c r="U66" s="20"/>
      <c r="V66" s="20"/>
      <c r="W66" s="20"/>
      <c r="X66" s="20"/>
      <c r="Y66" s="20"/>
      <c r="Z66" s="20"/>
    </row>
    <row r="68">
      <c r="B68" s="1" t="s">
        <v>88</v>
      </c>
    </row>
    <row r="69">
      <c r="B69" s="23" t="s">
        <v>89</v>
      </c>
      <c r="C69" s="29">
        <f t="shared" ref="C69:F69" si="1">C7+C9+C10+C16+C19+C31+C32+C36+C39+C40+C41+C45</f>
        <v>53666</v>
      </c>
      <c r="D69" s="29">
        <f t="shared" si="1"/>
        <v>39930</v>
      </c>
      <c r="E69" s="29">
        <f t="shared" si="1"/>
        <v>29335</v>
      </c>
      <c r="F69" s="29">
        <f t="shared" si="1"/>
        <v>22468</v>
      </c>
      <c r="G69" s="29">
        <f>G7+G9+G10+G16+G18+G19+G31+G32+G36+G39+G40+G41+G45</f>
        <v>15362</v>
      </c>
      <c r="R69" s="29">
        <f>R7+R9+R10+R16+R19+R31+R32+R36+R39+R40+R41+R45</f>
        <v>48505</v>
      </c>
    </row>
    <row r="70">
      <c r="B70" s="25" t="s">
        <v>90</v>
      </c>
      <c r="C70" s="29">
        <f t="shared" ref="C70:E70" si="2">C6+C8+C11+C12+C13+C15+C17+C20+C29+C35+C37+C42+C50+C52+C56+C61+C63+C64</f>
        <v>35730</v>
      </c>
      <c r="D70" s="29">
        <f t="shared" si="2"/>
        <v>32679</v>
      </c>
      <c r="E70" s="29">
        <f t="shared" si="2"/>
        <v>32858</v>
      </c>
      <c r="F70" s="29">
        <f t="shared" ref="F70:G70" si="3">F6+F8+F11+F12+F13+F14+F15+F17+F20+F29+F35+F37+F42+F50+F52+F56+F61+F63+F64</f>
        <v>36445</v>
      </c>
      <c r="G70" s="29">
        <f t="shared" si="3"/>
        <v>29109</v>
      </c>
      <c r="R70" s="29">
        <f>R6+R8+R11+R12+R13+R15+R17+R20+R29+R35+R37+R42+R50+R52+R56+R61+R63+R64</f>
        <v>32411</v>
      </c>
    </row>
    <row r="71">
      <c r="B71" s="27" t="s">
        <v>91</v>
      </c>
      <c r="C71" s="29">
        <f t="shared" ref="C71:G71" si="4">C22+C24+C38+C44+C51+C59+C62</f>
        <v>12524</v>
      </c>
      <c r="D71" s="29">
        <f t="shared" si="4"/>
        <v>12117</v>
      </c>
      <c r="E71" s="29">
        <f t="shared" si="4"/>
        <v>12595</v>
      </c>
      <c r="F71" s="29">
        <f t="shared" si="4"/>
        <v>9548</v>
      </c>
      <c r="G71" s="29">
        <f t="shared" si="4"/>
        <v>7473</v>
      </c>
      <c r="R71" s="29">
        <f>R22+R24+R38+R44+R51+R59+R62</f>
        <v>12135</v>
      </c>
    </row>
    <row r="72">
      <c r="B72" s="26" t="s">
        <v>92</v>
      </c>
      <c r="C72" s="29">
        <f t="shared" ref="C72:G72" si="5">C21+C30+C46</f>
        <v>4541</v>
      </c>
      <c r="D72" s="29">
        <f t="shared" si="5"/>
        <v>2874</v>
      </c>
      <c r="E72" s="29">
        <f t="shared" si="5"/>
        <v>2574</v>
      </c>
      <c r="F72" s="29">
        <f t="shared" si="5"/>
        <v>2607</v>
      </c>
      <c r="G72" s="29">
        <f t="shared" si="5"/>
        <v>2440</v>
      </c>
      <c r="R72" s="29">
        <f>R21+R30+R46</f>
        <v>4273</v>
      </c>
    </row>
    <row r="75">
      <c r="B75" s="1" t="s">
        <v>93</v>
      </c>
      <c r="C75" s="30">
        <v>345348.0</v>
      </c>
      <c r="D75" s="30">
        <v>279601.0</v>
      </c>
      <c r="E75" s="30">
        <v>229154.0</v>
      </c>
      <c r="F75" s="30">
        <v>219845.0</v>
      </c>
      <c r="G75" s="30">
        <v>191911.0</v>
      </c>
    </row>
    <row r="76">
      <c r="B76" s="23" t="s">
        <v>89</v>
      </c>
      <c r="C76" s="31">
        <f t="shared" ref="C76:G76" si="6">C69/C$75</f>
        <v>0.155396875</v>
      </c>
      <c r="D76" s="31">
        <f t="shared" si="6"/>
        <v>0.142810648</v>
      </c>
      <c r="E76" s="31">
        <f t="shared" si="6"/>
        <v>0.1280143484</v>
      </c>
      <c r="F76" s="31">
        <f t="shared" si="6"/>
        <v>0.1021992768</v>
      </c>
      <c r="G76" s="31">
        <f t="shared" si="6"/>
        <v>0.08004752203</v>
      </c>
    </row>
    <row r="77">
      <c r="B77" s="25" t="s">
        <v>90</v>
      </c>
      <c r="C77" s="31">
        <f t="shared" ref="C77:G77" si="7">C70/C$75</f>
        <v>0.1034608569</v>
      </c>
      <c r="D77" s="31">
        <f t="shared" si="7"/>
        <v>0.1168772644</v>
      </c>
      <c r="E77" s="31">
        <f t="shared" si="7"/>
        <v>0.1433882891</v>
      </c>
      <c r="F77" s="31">
        <f t="shared" si="7"/>
        <v>0.1657758876</v>
      </c>
      <c r="G77" s="31">
        <f t="shared" si="7"/>
        <v>0.1516796849</v>
      </c>
    </row>
    <row r="78">
      <c r="B78" s="27" t="s">
        <v>91</v>
      </c>
      <c r="C78" s="31">
        <f t="shared" ref="C78:G78" si="8">C71/C$75</f>
        <v>0.03626486906</v>
      </c>
      <c r="D78" s="31">
        <f t="shared" si="8"/>
        <v>0.04333675488</v>
      </c>
      <c r="E78" s="31">
        <f t="shared" si="8"/>
        <v>0.05496303796</v>
      </c>
      <c r="F78" s="31">
        <f t="shared" si="8"/>
        <v>0.04343059883</v>
      </c>
      <c r="G78" s="31">
        <f t="shared" si="8"/>
        <v>0.03893992528</v>
      </c>
    </row>
    <row r="79">
      <c r="B79" s="26" t="s">
        <v>92</v>
      </c>
      <c r="C79" s="31">
        <f t="shared" ref="C79:G79" si="9">C72/C$75</f>
        <v>0.01314905545</v>
      </c>
      <c r="D79" s="31">
        <f t="shared" si="9"/>
        <v>0.01027893319</v>
      </c>
      <c r="E79" s="31">
        <f t="shared" si="9"/>
        <v>0.01123262086</v>
      </c>
      <c r="F79" s="31">
        <f t="shared" si="9"/>
        <v>0.01185835475</v>
      </c>
      <c r="G79" s="31">
        <f t="shared" si="9"/>
        <v>0.01271422691</v>
      </c>
    </row>
    <row r="82">
      <c r="C82" s="29">
        <f>C69+PPF!C69</f>
        <v>69367</v>
      </c>
    </row>
    <row r="85">
      <c r="C85" s="29">
        <f>5%*C75</f>
        <v>17267.4</v>
      </c>
    </row>
    <row r="86">
      <c r="C86" s="29">
        <f>2*C85</f>
        <v>34534.8</v>
      </c>
    </row>
  </sheetData>
  <hyperlinks>
    <hyperlink r:id="rId1" ref="D2"/>
    <hyperlink r:id="rId2" ref="R2"/>
    <hyperlink r:id="rId3" ref="H30"/>
    <hyperlink r:id="rId4" ref="H46"/>
  </hyperlin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75"/>
  </cols>
  <sheetData>
    <row r="3">
      <c r="C3" s="21">
        <v>2024.0</v>
      </c>
      <c r="D3" s="21">
        <v>2023.0</v>
      </c>
      <c r="E3" s="21">
        <v>2022.0</v>
      </c>
      <c r="F3" s="21">
        <v>2021.0</v>
      </c>
      <c r="G3" s="21">
        <v>2020.0</v>
      </c>
      <c r="H3" s="21">
        <v>2019.0</v>
      </c>
    </row>
    <row r="4">
      <c r="A4" s="20"/>
      <c r="B4" s="21" t="s">
        <v>32</v>
      </c>
      <c r="C4" s="20">
        <f>20800+2952+3262</f>
        <v>27014</v>
      </c>
      <c r="D4" s="20">
        <f>14083+2902+3377</f>
        <v>20362</v>
      </c>
      <c r="E4" s="20">
        <f>9993+3072+3101</f>
        <v>16166</v>
      </c>
      <c r="F4" s="20">
        <f>12423+2211+3759</f>
        <v>18393</v>
      </c>
      <c r="G4" s="20">
        <f>15539+3576+2067</f>
        <v>21182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20"/>
      <c r="B5" s="21" t="s">
        <v>33</v>
      </c>
      <c r="C5" s="21">
        <v>12813.0</v>
      </c>
      <c r="D5" s="21">
        <v>12250.0</v>
      </c>
      <c r="E5" s="21">
        <v>12079.0</v>
      </c>
      <c r="F5" s="21">
        <v>8470.0</v>
      </c>
      <c r="G5" s="21">
        <v>7111.0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B6" s="22" t="s">
        <v>34</v>
      </c>
      <c r="C6" s="1">
        <v>491.0</v>
      </c>
      <c r="D6" s="1">
        <v>491.0</v>
      </c>
      <c r="E6" s="1">
        <v>491.0</v>
      </c>
      <c r="F6" s="1">
        <v>481.0</v>
      </c>
    </row>
    <row r="7">
      <c r="B7" s="23" t="s">
        <v>35</v>
      </c>
      <c r="C7" s="1">
        <v>797.0</v>
      </c>
      <c r="D7" s="1">
        <v>797.0</v>
      </c>
      <c r="E7" s="1">
        <v>797.0</v>
      </c>
      <c r="F7" s="1">
        <v>798.0</v>
      </c>
      <c r="G7" s="1">
        <v>291.0</v>
      </c>
    </row>
    <row r="8">
      <c r="B8" s="22" t="s">
        <v>37</v>
      </c>
      <c r="C8" s="1">
        <v>61.0</v>
      </c>
      <c r="D8" s="1">
        <v>81.0</v>
      </c>
      <c r="E8" s="1">
        <v>101.0</v>
      </c>
      <c r="F8" s="1">
        <v>121.0</v>
      </c>
      <c r="G8" s="1">
        <v>141.0</v>
      </c>
    </row>
    <row r="9">
      <c r="B9" s="23" t="s">
        <v>38</v>
      </c>
      <c r="C9" s="1">
        <v>772.0</v>
      </c>
      <c r="D9" s="1">
        <v>772.0</v>
      </c>
      <c r="E9" s="1">
        <v>772.0</v>
      </c>
      <c r="F9" s="1">
        <v>774.0</v>
      </c>
      <c r="G9" s="1">
        <v>777.0</v>
      </c>
    </row>
    <row r="10">
      <c r="B10" s="23" t="s">
        <v>39</v>
      </c>
      <c r="C10" s="1">
        <v>628.0</v>
      </c>
      <c r="D10" s="1">
        <v>629.0</v>
      </c>
      <c r="E10" s="1">
        <v>629.0</v>
      </c>
      <c r="F10" s="1">
        <v>630.0</v>
      </c>
      <c r="G10" s="1">
        <v>664.0</v>
      </c>
    </row>
    <row r="11">
      <c r="B11" s="22" t="s">
        <v>40</v>
      </c>
      <c r="C11" s="1">
        <v>110.0</v>
      </c>
      <c r="D11" s="1">
        <v>115.0</v>
      </c>
      <c r="E11" s="1">
        <v>125.0</v>
      </c>
      <c r="F11" s="1">
        <v>136.0</v>
      </c>
      <c r="G11" s="1">
        <v>151.0</v>
      </c>
    </row>
    <row r="12">
      <c r="B12" s="22" t="s">
        <v>41</v>
      </c>
      <c r="C12" s="1">
        <v>1507.0</v>
      </c>
      <c r="D12" s="1">
        <v>2076.0</v>
      </c>
      <c r="E12" s="1">
        <v>2090.0</v>
      </c>
      <c r="F12" s="1">
        <v>2104.0</v>
      </c>
      <c r="G12" s="1">
        <v>2111.0</v>
      </c>
    </row>
    <row r="13">
      <c r="B13" s="24" t="s">
        <v>42</v>
      </c>
    </row>
    <row r="14">
      <c r="B14" s="25" t="s">
        <v>43</v>
      </c>
      <c r="F14" s="1">
        <v>1271.0</v>
      </c>
      <c r="G14" s="1">
        <v>1271.0</v>
      </c>
    </row>
    <row r="15">
      <c r="B15" s="24" t="s">
        <v>44</v>
      </c>
    </row>
    <row r="16">
      <c r="B16" s="23" t="s">
        <v>45</v>
      </c>
      <c r="D16" s="1">
        <v>575.0</v>
      </c>
      <c r="E16" s="1">
        <v>578.0</v>
      </c>
      <c r="F16" s="1">
        <v>563.0</v>
      </c>
      <c r="G16" s="1">
        <v>507.0</v>
      </c>
    </row>
    <row r="17">
      <c r="B17" s="24" t="s">
        <v>46</v>
      </c>
      <c r="C17" s="1">
        <v>795.0</v>
      </c>
      <c r="D17" s="1">
        <v>794.0</v>
      </c>
      <c r="E17" s="1">
        <v>794.0</v>
      </c>
      <c r="F17" s="1">
        <v>794.0</v>
      </c>
      <c r="G17" s="1">
        <v>490.0</v>
      </c>
    </row>
    <row r="18">
      <c r="B18" s="23" t="s">
        <v>47</v>
      </c>
      <c r="C18" s="1"/>
      <c r="G18" s="1">
        <v>366.0</v>
      </c>
    </row>
    <row r="19">
      <c r="B19" s="23" t="s">
        <v>48</v>
      </c>
      <c r="C19" s="1">
        <v>492.0</v>
      </c>
      <c r="D19" s="1">
        <v>492.0</v>
      </c>
      <c r="E19" s="1">
        <v>462.0</v>
      </c>
      <c r="F19" s="1">
        <v>463.0</v>
      </c>
      <c r="G19" s="1">
        <v>463.0</v>
      </c>
    </row>
    <row r="20">
      <c r="B20" s="24" t="s">
        <v>49</v>
      </c>
      <c r="C20" s="1">
        <v>239.0</v>
      </c>
      <c r="D20" s="1">
        <v>268.0</v>
      </c>
      <c r="E20" s="1">
        <v>301.0</v>
      </c>
      <c r="F20" s="1">
        <v>334.0</v>
      </c>
      <c r="G20" s="1">
        <v>367.0</v>
      </c>
    </row>
    <row r="21">
      <c r="B21" s="26" t="s">
        <v>50</v>
      </c>
      <c r="C21" s="1">
        <v>442.0</v>
      </c>
    </row>
    <row r="22">
      <c r="B22" s="27" t="s">
        <v>51</v>
      </c>
    </row>
    <row r="23">
      <c r="B23" s="1" t="s">
        <v>52</v>
      </c>
      <c r="C23" s="1">
        <v>2371.0</v>
      </c>
      <c r="D23" s="1">
        <v>1347.0</v>
      </c>
      <c r="E23" s="1">
        <v>1264.0</v>
      </c>
    </row>
    <row r="24">
      <c r="B24" s="27" t="s">
        <v>51</v>
      </c>
      <c r="C24" s="1">
        <v>1150.0</v>
      </c>
      <c r="D24" s="1">
        <v>1121.0</v>
      </c>
      <c r="E24" s="1">
        <v>1073.0</v>
      </c>
    </row>
    <row r="25">
      <c r="B25" s="1" t="s">
        <v>52</v>
      </c>
    </row>
    <row r="26">
      <c r="B26" s="1" t="s">
        <v>53</v>
      </c>
      <c r="C26" s="1">
        <v>2958.0</v>
      </c>
      <c r="D26" s="1">
        <v>2692.0</v>
      </c>
      <c r="E26" s="1">
        <v>2600.0</v>
      </c>
    </row>
    <row r="28">
      <c r="A28" s="20"/>
      <c r="B28" s="21" t="s">
        <v>54</v>
      </c>
      <c r="C28" s="21">
        <v>22243.0</v>
      </c>
      <c r="D28" s="21">
        <v>18564.0</v>
      </c>
      <c r="E28" s="21">
        <v>15224.0</v>
      </c>
      <c r="F28" s="21">
        <v>15241.0</v>
      </c>
      <c r="G28" s="21">
        <v>14299.0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B29" s="24" t="s">
        <v>55</v>
      </c>
      <c r="C29" s="1">
        <v>1028.0</v>
      </c>
      <c r="D29" s="1">
        <v>1153.0</v>
      </c>
      <c r="E29" s="1">
        <v>1454.0</v>
      </c>
      <c r="F29" s="1">
        <v>1429.0</v>
      </c>
      <c r="G29" s="1">
        <v>1404.0</v>
      </c>
    </row>
    <row r="30">
      <c r="B30" s="26" t="s">
        <v>56</v>
      </c>
      <c r="C30" s="1">
        <v>2673.0</v>
      </c>
      <c r="D30" s="1">
        <v>1871.0</v>
      </c>
      <c r="E30" s="1">
        <v>1604.0</v>
      </c>
      <c r="F30" s="1">
        <v>1604.0</v>
      </c>
      <c r="G30" s="1">
        <v>1470.0</v>
      </c>
    </row>
    <row r="31">
      <c r="B31" s="23" t="s">
        <v>48</v>
      </c>
    </row>
    <row r="32">
      <c r="B32" s="23" t="s">
        <v>59</v>
      </c>
      <c r="C32" s="1">
        <v>3845.0</v>
      </c>
      <c r="D32" s="1">
        <v>3564.0</v>
      </c>
      <c r="E32" s="1">
        <v>3109.0</v>
      </c>
      <c r="F32" s="1">
        <v>2612.0</v>
      </c>
      <c r="G32" s="1">
        <v>2550.0</v>
      </c>
    </row>
    <row r="33">
      <c r="B33" s="1" t="s">
        <v>60</v>
      </c>
    </row>
    <row r="34">
      <c r="B34" s="1" t="s">
        <v>61</v>
      </c>
    </row>
    <row r="35">
      <c r="B35" s="24" t="s">
        <v>62</v>
      </c>
      <c r="C35" s="1">
        <v>133.0</v>
      </c>
      <c r="D35" s="1">
        <v>133.0</v>
      </c>
      <c r="E35" s="1">
        <v>112.0</v>
      </c>
      <c r="F35" s="1">
        <v>123.0</v>
      </c>
      <c r="G35" s="1">
        <v>112.0</v>
      </c>
    </row>
    <row r="36">
      <c r="B36" s="23" t="s">
        <v>63</v>
      </c>
      <c r="C36" s="1">
        <v>6709.0</v>
      </c>
      <c r="D36" s="1">
        <v>5275.0</v>
      </c>
      <c r="E36" s="1">
        <v>2880.0</v>
      </c>
      <c r="F36" s="1">
        <v>2885.0</v>
      </c>
      <c r="G36" s="1">
        <v>2596.0</v>
      </c>
    </row>
    <row r="37">
      <c r="B37" s="24" t="s">
        <v>37</v>
      </c>
      <c r="C37" s="1">
        <v>1733.0</v>
      </c>
      <c r="D37" s="1">
        <v>1312.0</v>
      </c>
      <c r="E37" s="1">
        <v>1238.0</v>
      </c>
      <c r="F37" s="1">
        <v>1198.0</v>
      </c>
      <c r="G37" s="1">
        <v>1945.0</v>
      </c>
    </row>
    <row r="38">
      <c r="B38" s="27" t="s">
        <v>64</v>
      </c>
      <c r="C38" s="1">
        <v>539.0</v>
      </c>
      <c r="D38" s="1">
        <v>516.0</v>
      </c>
      <c r="E38" s="1">
        <v>516.0</v>
      </c>
      <c r="F38" s="1">
        <v>459.0</v>
      </c>
      <c r="G38" s="1">
        <v>465.0</v>
      </c>
    </row>
    <row r="39">
      <c r="B39" s="23" t="s">
        <v>65</v>
      </c>
      <c r="C39" s="1">
        <v>531.0</v>
      </c>
      <c r="D39" s="1">
        <v>543.0</v>
      </c>
      <c r="E39" s="1">
        <v>494.0</v>
      </c>
      <c r="F39" s="1">
        <v>413.0</v>
      </c>
    </row>
    <row r="40">
      <c r="B40" s="23" t="s">
        <v>35</v>
      </c>
      <c r="C40" s="1">
        <v>673.0</v>
      </c>
      <c r="D40" s="1">
        <v>500.0</v>
      </c>
      <c r="E40" s="1">
        <v>346.0</v>
      </c>
      <c r="F40" s="1">
        <v>320.0</v>
      </c>
    </row>
    <row r="41">
      <c r="B41" s="23" t="s">
        <v>39</v>
      </c>
    </row>
    <row r="42">
      <c r="B42" s="24" t="s">
        <v>42</v>
      </c>
      <c r="C42" s="1">
        <v>376.0</v>
      </c>
      <c r="D42" s="1">
        <v>411.0</v>
      </c>
      <c r="E42" s="1">
        <v>306.0</v>
      </c>
      <c r="F42" s="1">
        <v>352.0</v>
      </c>
      <c r="G42" s="1">
        <v>412.0</v>
      </c>
    </row>
    <row r="43">
      <c r="B43" s="1" t="s">
        <v>66</v>
      </c>
      <c r="C43" s="1">
        <v>169.0</v>
      </c>
      <c r="D43" s="1">
        <v>129.0</v>
      </c>
      <c r="E43" s="1">
        <v>96.0</v>
      </c>
      <c r="F43" s="1">
        <v>97.0</v>
      </c>
      <c r="G43" s="1">
        <v>53.0</v>
      </c>
    </row>
    <row r="44">
      <c r="B44" s="27" t="s">
        <v>67</v>
      </c>
    </row>
    <row r="45">
      <c r="B45" s="23" t="s">
        <v>68</v>
      </c>
      <c r="C45" s="1">
        <v>1254.0</v>
      </c>
      <c r="D45" s="1">
        <v>991.0</v>
      </c>
      <c r="E45" s="1">
        <v>886.0</v>
      </c>
      <c r="F45" s="1">
        <v>886.0</v>
      </c>
      <c r="G45" s="1">
        <v>873.0</v>
      </c>
    </row>
    <row r="46">
      <c r="B46" s="26" t="s">
        <v>50</v>
      </c>
      <c r="C46" s="1">
        <v>1065.0</v>
      </c>
      <c r="D46" s="1">
        <v>837.0</v>
      </c>
      <c r="E46" s="1">
        <v>809.0</v>
      </c>
      <c r="F46" s="1">
        <v>837.0</v>
      </c>
      <c r="G46" s="1">
        <v>837.0</v>
      </c>
    </row>
    <row r="47">
      <c r="B47" s="1" t="s">
        <v>71</v>
      </c>
    </row>
    <row r="48">
      <c r="B48" s="1" t="s">
        <v>72</v>
      </c>
      <c r="C48" s="1">
        <v>11.0</v>
      </c>
      <c r="D48" s="1">
        <v>17.0</v>
      </c>
      <c r="E48" s="1">
        <v>21.0</v>
      </c>
      <c r="F48" s="1">
        <v>26.0</v>
      </c>
      <c r="G48" s="1">
        <v>18.0</v>
      </c>
    </row>
    <row r="49">
      <c r="B49" s="1" t="s">
        <v>73</v>
      </c>
      <c r="C49" s="1">
        <v>15.0</v>
      </c>
      <c r="D49" s="1">
        <v>14.0</v>
      </c>
      <c r="E49" s="1">
        <v>12.0</v>
      </c>
      <c r="F49" s="1">
        <v>22.0</v>
      </c>
      <c r="G49" s="1">
        <v>22.0</v>
      </c>
    </row>
    <row r="50">
      <c r="B50" s="24" t="s">
        <v>46</v>
      </c>
      <c r="C50" s="1">
        <v>1318.0</v>
      </c>
      <c r="D50" s="1">
        <v>1126.0</v>
      </c>
      <c r="E50" s="1">
        <v>1192.0</v>
      </c>
      <c r="F50" s="1">
        <v>1829.0</v>
      </c>
      <c r="G50" s="1">
        <v>1294.0</v>
      </c>
    </row>
    <row r="51">
      <c r="B51" s="27" t="s">
        <v>74</v>
      </c>
    </row>
    <row r="52">
      <c r="B52" s="25" t="s">
        <v>75</v>
      </c>
      <c r="G52" s="1">
        <v>150.0</v>
      </c>
    </row>
    <row r="53">
      <c r="B53" s="1" t="s">
        <v>76</v>
      </c>
      <c r="C53" s="1">
        <v>81.0</v>
      </c>
      <c r="D53" s="1">
        <v>87.0</v>
      </c>
      <c r="E53" s="1">
        <v>93.0</v>
      </c>
      <c r="F53" s="1">
        <v>99.0</v>
      </c>
      <c r="G53" s="1">
        <v>57.0</v>
      </c>
    </row>
    <row r="54">
      <c r="B54" s="1" t="s">
        <v>77</v>
      </c>
      <c r="C54" s="1">
        <v>40.0</v>
      </c>
      <c r="D54" s="1">
        <v>35.0</v>
      </c>
      <c r="E54" s="1">
        <v>18.0</v>
      </c>
      <c r="F54" s="1">
        <v>14.0</v>
      </c>
      <c r="G54" s="1">
        <v>10.0</v>
      </c>
    </row>
    <row r="55">
      <c r="B55" s="1" t="s">
        <v>78</v>
      </c>
      <c r="C55" s="1">
        <v>49.0</v>
      </c>
      <c r="D55" s="1">
        <v>49.0</v>
      </c>
      <c r="E55" s="1">
        <v>38.0</v>
      </c>
      <c r="F55" s="1">
        <v>38.0</v>
      </c>
      <c r="G55" s="1">
        <v>27.0</v>
      </c>
    </row>
    <row r="56">
      <c r="B56" s="25" t="s">
        <v>79</v>
      </c>
    </row>
    <row r="57">
      <c r="B57" s="1" t="s">
        <v>80</v>
      </c>
      <c r="G57" s="1">
        <v>5.0</v>
      </c>
    </row>
    <row r="58">
      <c r="A58" s="20"/>
      <c r="B58" s="21" t="s">
        <v>81</v>
      </c>
      <c r="C58" s="21">
        <v>1527.0</v>
      </c>
      <c r="D58" s="21">
        <v>1463.0</v>
      </c>
      <c r="E58" s="21">
        <v>1293.0</v>
      </c>
      <c r="F58" s="21">
        <v>1409.0</v>
      </c>
      <c r="G58" s="21">
        <v>552.0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B59" s="27" t="s">
        <v>82</v>
      </c>
    </row>
    <row r="60">
      <c r="B60" s="1" t="s">
        <v>83</v>
      </c>
      <c r="D60" s="1">
        <v>14.0</v>
      </c>
    </row>
    <row r="61">
      <c r="B61" s="25" t="s">
        <v>84</v>
      </c>
      <c r="C61" s="1">
        <v>64.0</v>
      </c>
      <c r="D61" s="1">
        <v>62.0</v>
      </c>
      <c r="E61" s="1">
        <v>62.0</v>
      </c>
      <c r="F61" s="1">
        <v>52.0</v>
      </c>
    </row>
    <row r="62">
      <c r="B62" s="27" t="s">
        <v>85</v>
      </c>
    </row>
    <row r="63">
      <c r="B63" s="25" t="s">
        <v>86</v>
      </c>
      <c r="C63" s="1">
        <v>854.0</v>
      </c>
      <c r="D63" s="1">
        <v>834.0</v>
      </c>
      <c r="E63" s="1">
        <v>679.0</v>
      </c>
      <c r="F63" s="1">
        <v>805.0</v>
      </c>
    </row>
    <row r="64">
      <c r="B64" s="25" t="s">
        <v>44</v>
      </c>
      <c r="C64" s="1">
        <v>609.0</v>
      </c>
      <c r="D64" s="1">
        <v>552.0</v>
      </c>
      <c r="E64" s="1">
        <v>552.0</v>
      </c>
      <c r="F64" s="1">
        <v>552.0</v>
      </c>
      <c r="G64" s="1">
        <v>552.0</v>
      </c>
    </row>
    <row r="66">
      <c r="A66" s="20"/>
      <c r="B66" s="21" t="s">
        <v>87</v>
      </c>
      <c r="C66" s="21">
        <v>15712.0</v>
      </c>
      <c r="D66" s="21">
        <v>13040.0</v>
      </c>
      <c r="E66" s="21">
        <v>12136.0</v>
      </c>
      <c r="F66" s="21">
        <v>12092.0</v>
      </c>
      <c r="G66" s="21">
        <v>11328.0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9">
      <c r="B69" s="23" t="s">
        <v>89</v>
      </c>
      <c r="C69" s="29">
        <f t="shared" ref="C69:G69" si="1">C7+C9+C10+C16+C19+C31+C32+C36+C39+C40+C41+C45</f>
        <v>15701</v>
      </c>
      <c r="D69" s="29">
        <f t="shared" si="1"/>
        <v>14138</v>
      </c>
      <c r="E69" s="29">
        <f t="shared" si="1"/>
        <v>10953</v>
      </c>
      <c r="F69" s="29">
        <f t="shared" si="1"/>
        <v>10344</v>
      </c>
      <c r="G69" s="29">
        <f t="shared" si="1"/>
        <v>8721</v>
      </c>
    </row>
    <row r="70">
      <c r="B70" s="25" t="s">
        <v>90</v>
      </c>
      <c r="C70" s="29">
        <f t="shared" ref="C70:G70" si="2">C6+C8+C11+C12+C13+C15+C17+C20+C29+C35+C37+C42+C50+C52+C56+C61+C63+C64</f>
        <v>9318</v>
      </c>
      <c r="D70" s="29">
        <f t="shared" si="2"/>
        <v>9408</v>
      </c>
      <c r="E70" s="29">
        <f t="shared" si="2"/>
        <v>9497</v>
      </c>
      <c r="F70" s="29">
        <f t="shared" si="2"/>
        <v>10310</v>
      </c>
      <c r="G70" s="29">
        <f t="shared" si="2"/>
        <v>9129</v>
      </c>
    </row>
    <row r="71">
      <c r="B71" s="27" t="s">
        <v>91</v>
      </c>
      <c r="C71" s="29">
        <f t="shared" ref="C71:G71" si="3">C22+C24+C38+C44+C51+C59+C62</f>
        <v>1689</v>
      </c>
      <c r="D71" s="29">
        <f t="shared" si="3"/>
        <v>1637</v>
      </c>
      <c r="E71" s="29">
        <f t="shared" si="3"/>
        <v>1589</v>
      </c>
      <c r="F71" s="29">
        <f t="shared" si="3"/>
        <v>459</v>
      </c>
      <c r="G71" s="29">
        <f t="shared" si="3"/>
        <v>465</v>
      </c>
    </row>
    <row r="72">
      <c r="B72" s="26" t="s">
        <v>94</v>
      </c>
      <c r="C72" s="29">
        <f t="shared" ref="C72:G72" si="4">C21+C30+C46</f>
        <v>4180</v>
      </c>
      <c r="D72" s="29">
        <f t="shared" si="4"/>
        <v>2708</v>
      </c>
      <c r="E72" s="29">
        <f t="shared" si="4"/>
        <v>2413</v>
      </c>
      <c r="F72" s="29">
        <f t="shared" si="4"/>
        <v>2441</v>
      </c>
      <c r="G72" s="29">
        <f t="shared" si="4"/>
        <v>2307</v>
      </c>
    </row>
    <row r="75">
      <c r="A75" s="20"/>
      <c r="B75" s="21" t="s">
        <v>93</v>
      </c>
      <c r="C75" s="32">
        <v>86164.0</v>
      </c>
      <c r="D75" s="32">
        <v>72875.0</v>
      </c>
      <c r="E75" s="32">
        <v>62392.0</v>
      </c>
      <c r="F75" s="32">
        <v>61198.0</v>
      </c>
      <c r="G75" s="32">
        <v>57642.0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C76" s="31">
        <f t="shared" ref="C76:G76" si="5">C69/C$75</f>
        <v>0.1822222738</v>
      </c>
      <c r="D76" s="31">
        <f t="shared" si="5"/>
        <v>0.1940034305</v>
      </c>
      <c r="E76" s="31">
        <f t="shared" si="5"/>
        <v>0.1755513527</v>
      </c>
      <c r="F76" s="31">
        <f t="shared" si="5"/>
        <v>0.1690251315</v>
      </c>
      <c r="G76" s="31">
        <f t="shared" si="5"/>
        <v>0.1512959301</v>
      </c>
    </row>
    <row r="77">
      <c r="C77" s="31">
        <f t="shared" ref="C77:G77" si="6">C70/C$75</f>
        <v>0.1081426118</v>
      </c>
      <c r="D77" s="31">
        <f t="shared" si="6"/>
        <v>0.1290977702</v>
      </c>
      <c r="E77" s="31">
        <f t="shared" si="6"/>
        <v>0.1522150276</v>
      </c>
      <c r="F77" s="31">
        <f t="shared" si="6"/>
        <v>0.1684695578</v>
      </c>
      <c r="G77" s="31">
        <f t="shared" si="6"/>
        <v>0.1583741022</v>
      </c>
    </row>
    <row r="78">
      <c r="C78" s="31">
        <f t="shared" ref="C78:G78" si="7">C71/C$75</f>
        <v>0.01960215403</v>
      </c>
      <c r="D78" s="31">
        <f t="shared" si="7"/>
        <v>0.02246312178</v>
      </c>
      <c r="E78" s="31">
        <f t="shared" si="7"/>
        <v>0.02546800872</v>
      </c>
      <c r="F78" s="31">
        <f t="shared" si="7"/>
        <v>0.007500245106</v>
      </c>
      <c r="G78" s="31">
        <f t="shared" si="7"/>
        <v>0.008067034454</v>
      </c>
    </row>
    <row r="79">
      <c r="C79" s="31">
        <f t="shared" ref="C79:G79" si="8">C72/C$75</f>
        <v>0.04851213964</v>
      </c>
      <c r="D79" s="31">
        <f t="shared" si="8"/>
        <v>0.03715951973</v>
      </c>
      <c r="E79" s="31">
        <f t="shared" si="8"/>
        <v>0.03867483011</v>
      </c>
      <c r="F79" s="31">
        <f t="shared" si="8"/>
        <v>0.03988692441</v>
      </c>
      <c r="G79" s="31">
        <f t="shared" si="8"/>
        <v>0.04002289997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75"/>
  </cols>
  <sheetData>
    <row r="3">
      <c r="C3" s="21">
        <v>2024.0</v>
      </c>
      <c r="D3" s="21">
        <v>2023.0</v>
      </c>
      <c r="E3" s="21">
        <v>2022.0</v>
      </c>
      <c r="F3" s="21">
        <v>2021.0</v>
      </c>
      <c r="G3" s="21">
        <v>2020.0</v>
      </c>
      <c r="H3" s="21">
        <v>2019.0</v>
      </c>
    </row>
    <row r="4">
      <c r="A4" s="20"/>
      <c r="B4" s="21" t="s">
        <v>32</v>
      </c>
      <c r="C4" s="21">
        <v>3852.0</v>
      </c>
      <c r="D4" s="21">
        <v>2239.0</v>
      </c>
      <c r="E4" s="21">
        <v>2033.0</v>
      </c>
      <c r="F4" s="21">
        <v>2586.0</v>
      </c>
      <c r="G4" s="21">
        <v>2837.0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>
      <c r="A5" s="20"/>
      <c r="B5" s="21" t="s">
        <v>33</v>
      </c>
      <c r="C5" s="21">
        <v>902.0</v>
      </c>
      <c r="D5" s="21">
        <v>1384.0</v>
      </c>
      <c r="E5" s="21">
        <v>1390.0</v>
      </c>
      <c r="F5" s="21">
        <v>1397.0</v>
      </c>
      <c r="G5" s="21">
        <v>1142.0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>
      <c r="B6" s="22" t="s">
        <v>34</v>
      </c>
    </row>
    <row r="7">
      <c r="B7" s="23" t="s">
        <v>35</v>
      </c>
      <c r="C7" s="1">
        <v>317.0</v>
      </c>
      <c r="D7" s="1">
        <v>317.0</v>
      </c>
      <c r="E7" s="1">
        <v>317.0</v>
      </c>
      <c r="F7" s="1">
        <v>318.0</v>
      </c>
      <c r="G7" s="1">
        <v>201.0</v>
      </c>
    </row>
    <row r="8">
      <c r="B8" s="22" t="s">
        <v>37</v>
      </c>
    </row>
    <row r="9">
      <c r="B9" s="23" t="s">
        <v>38</v>
      </c>
    </row>
    <row r="10">
      <c r="B10" s="23" t="s">
        <v>39</v>
      </c>
      <c r="C10" s="1">
        <v>294.0</v>
      </c>
      <c r="D10" s="1">
        <v>294.0</v>
      </c>
      <c r="E10" s="1">
        <v>294.0</v>
      </c>
      <c r="F10" s="1">
        <v>294.0</v>
      </c>
      <c r="G10" s="1">
        <v>195.0</v>
      </c>
    </row>
    <row r="11">
      <c r="B11" s="22" t="s">
        <v>40</v>
      </c>
      <c r="C11" s="1">
        <v>39.0</v>
      </c>
      <c r="D11" s="1">
        <v>41.0</v>
      </c>
      <c r="E11" s="1">
        <v>45.0</v>
      </c>
      <c r="F11" s="1">
        <v>49.0</v>
      </c>
      <c r="G11" s="1">
        <v>54.0</v>
      </c>
    </row>
    <row r="12">
      <c r="B12" s="22" t="s">
        <v>41</v>
      </c>
      <c r="D12" s="1">
        <v>261.0</v>
      </c>
      <c r="E12" s="1">
        <v>263.0</v>
      </c>
      <c r="F12" s="1">
        <v>265.0</v>
      </c>
      <c r="G12" s="1">
        <v>265.0</v>
      </c>
    </row>
    <row r="13">
      <c r="B13" s="24" t="s">
        <v>42</v>
      </c>
    </row>
    <row r="14">
      <c r="B14" s="25" t="s">
        <v>43</v>
      </c>
    </row>
    <row r="15">
      <c r="B15" s="24" t="s">
        <v>44</v>
      </c>
    </row>
    <row r="16">
      <c r="B16" s="23" t="s">
        <v>45</v>
      </c>
      <c r="D16" s="1">
        <v>264.0</v>
      </c>
      <c r="E16" s="1">
        <v>265.0</v>
      </c>
      <c r="F16" s="1">
        <v>258.0</v>
      </c>
      <c r="G16" s="1">
        <v>206.0</v>
      </c>
    </row>
    <row r="17">
      <c r="B17" s="24" t="s">
        <v>46</v>
      </c>
    </row>
    <row r="18">
      <c r="B18" s="23" t="s">
        <v>47</v>
      </c>
    </row>
    <row r="19">
      <c r="B19" s="23" t="s">
        <v>48</v>
      </c>
      <c r="C19" s="1">
        <v>148.0</v>
      </c>
      <c r="D19" s="1">
        <v>148.0</v>
      </c>
      <c r="E19" s="1">
        <v>139.0</v>
      </c>
      <c r="F19" s="1">
        <v>139.0</v>
      </c>
      <c r="G19" s="1">
        <v>139.0</v>
      </c>
    </row>
    <row r="20">
      <c r="B20" s="24" t="s">
        <v>49</v>
      </c>
      <c r="C20" s="1">
        <v>53.0</v>
      </c>
      <c r="D20" s="1">
        <v>60.0</v>
      </c>
      <c r="E20" s="1">
        <v>67.0</v>
      </c>
      <c r="F20" s="1">
        <v>74.0</v>
      </c>
      <c r="G20" s="1">
        <v>82.0</v>
      </c>
    </row>
    <row r="21">
      <c r="B21" s="26" t="s">
        <v>50</v>
      </c>
      <c r="C21" s="1">
        <v>51.0</v>
      </c>
    </row>
    <row r="22">
      <c r="B22" s="27" t="s">
        <v>51</v>
      </c>
    </row>
    <row r="23">
      <c r="B23" s="1" t="s">
        <v>52</v>
      </c>
    </row>
    <row r="24">
      <c r="B24" s="27" t="s">
        <v>51</v>
      </c>
    </row>
    <row r="25">
      <c r="B25" s="1" t="s">
        <v>52</v>
      </c>
    </row>
    <row r="26">
      <c r="B26" s="1" t="s">
        <v>53</v>
      </c>
    </row>
    <row r="28">
      <c r="A28" s="20"/>
      <c r="B28" s="21" t="s">
        <v>54</v>
      </c>
      <c r="C28" s="21">
        <v>5910.0</v>
      </c>
      <c r="D28" s="21">
        <v>5470.0</v>
      </c>
      <c r="E28" s="21">
        <v>4423.0</v>
      </c>
      <c r="F28" s="21">
        <v>4571.0</v>
      </c>
      <c r="G28" s="21">
        <v>4137.0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>
      <c r="B29" s="24" t="s">
        <v>55</v>
      </c>
      <c r="F29" s="1">
        <v>119.0</v>
      </c>
      <c r="G29" s="1">
        <v>117.0</v>
      </c>
    </row>
    <row r="30">
      <c r="B30" s="26" t="s">
        <v>56</v>
      </c>
      <c r="C30" s="1">
        <v>761.0</v>
      </c>
      <c r="D30" s="1">
        <v>616.0</v>
      </c>
      <c r="E30" s="1">
        <v>540.0</v>
      </c>
      <c r="F30" s="1">
        <v>564.0</v>
      </c>
      <c r="G30" s="1">
        <v>495.0</v>
      </c>
    </row>
    <row r="31">
      <c r="B31" s="23" t="s">
        <v>48</v>
      </c>
      <c r="C31" s="1">
        <v>83.0</v>
      </c>
    </row>
    <row r="32">
      <c r="B32" s="23" t="s">
        <v>59</v>
      </c>
      <c r="C32" s="1">
        <v>698.0</v>
      </c>
      <c r="D32" s="1">
        <v>646.0</v>
      </c>
      <c r="E32" s="1">
        <v>557.0</v>
      </c>
      <c r="F32" s="1">
        <v>468.0</v>
      </c>
      <c r="G32" s="1">
        <v>457.0</v>
      </c>
    </row>
    <row r="33">
      <c r="B33" s="1" t="s">
        <v>60</v>
      </c>
    </row>
    <row r="34">
      <c r="B34" s="1" t="s">
        <v>61</v>
      </c>
      <c r="C34" s="1">
        <v>23.0</v>
      </c>
      <c r="D34" s="1">
        <v>27.0</v>
      </c>
      <c r="E34" s="1">
        <v>23.0</v>
      </c>
      <c r="F34" s="1">
        <v>26.0</v>
      </c>
      <c r="G34" s="1">
        <v>15.0</v>
      </c>
    </row>
    <row r="35">
      <c r="B35" s="24" t="s">
        <v>62</v>
      </c>
      <c r="C35" s="1">
        <v>289.0</v>
      </c>
      <c r="D35" s="1">
        <v>290.0</v>
      </c>
      <c r="E35" s="1">
        <v>82.0</v>
      </c>
      <c r="F35" s="1">
        <v>104.0</v>
      </c>
      <c r="G35" s="1">
        <v>95.0</v>
      </c>
    </row>
    <row r="36">
      <c r="B36" s="23" t="s">
        <v>63</v>
      </c>
      <c r="C36" s="1">
        <v>725.0</v>
      </c>
      <c r="D36" s="1">
        <v>1102.0</v>
      </c>
      <c r="E36" s="1">
        <v>601.0</v>
      </c>
      <c r="F36" s="1">
        <v>601.0</v>
      </c>
      <c r="G36" s="1">
        <v>541.0</v>
      </c>
    </row>
    <row r="37">
      <c r="B37" s="24" t="s">
        <v>37</v>
      </c>
      <c r="C37" s="1">
        <v>571.0</v>
      </c>
      <c r="D37" s="1">
        <v>432.0</v>
      </c>
      <c r="E37" s="1">
        <v>408.0</v>
      </c>
      <c r="F37" s="1">
        <v>394.0</v>
      </c>
      <c r="G37" s="1">
        <v>360.0</v>
      </c>
    </row>
    <row r="38">
      <c r="B38" s="27" t="s">
        <v>64</v>
      </c>
    </row>
    <row r="39">
      <c r="B39" s="23" t="s">
        <v>65</v>
      </c>
      <c r="C39" s="1">
        <v>16.0</v>
      </c>
      <c r="D39" s="1">
        <v>16.0</v>
      </c>
      <c r="E39" s="1">
        <v>39.0</v>
      </c>
      <c r="F39" s="1">
        <v>107.0</v>
      </c>
    </row>
    <row r="40">
      <c r="B40" s="23" t="s">
        <v>35</v>
      </c>
      <c r="C40" s="1">
        <v>147.0</v>
      </c>
      <c r="D40" s="1">
        <v>142.0</v>
      </c>
      <c r="E40" s="1">
        <v>115.0</v>
      </c>
    </row>
    <row r="41">
      <c r="B41" s="23" t="s">
        <v>39</v>
      </c>
      <c r="C41" s="1">
        <v>78.0</v>
      </c>
      <c r="D41" s="1">
        <v>61.0</v>
      </c>
      <c r="E41" s="1">
        <v>70.0</v>
      </c>
    </row>
    <row r="42">
      <c r="B42" s="24" t="s">
        <v>42</v>
      </c>
      <c r="C42" s="1">
        <v>374.0</v>
      </c>
      <c r="D42" s="1">
        <v>394.0</v>
      </c>
      <c r="E42" s="1">
        <v>277.0</v>
      </c>
      <c r="F42" s="1">
        <v>319.0</v>
      </c>
      <c r="G42" s="1">
        <v>372.0</v>
      </c>
    </row>
    <row r="43">
      <c r="B43" s="1" t="s">
        <v>66</v>
      </c>
    </row>
    <row r="44">
      <c r="B44" s="27" t="s">
        <v>67</v>
      </c>
    </row>
    <row r="45">
      <c r="B45" s="23" t="s">
        <v>68</v>
      </c>
      <c r="C45" s="1">
        <v>764.0</v>
      </c>
      <c r="D45" s="1">
        <v>604.0</v>
      </c>
      <c r="E45" s="1">
        <v>540.0</v>
      </c>
      <c r="F45" s="1">
        <v>510.0</v>
      </c>
      <c r="G45" s="1">
        <v>503.0</v>
      </c>
    </row>
    <row r="46">
      <c r="B46" s="26" t="s">
        <v>50</v>
      </c>
      <c r="C46" s="1">
        <v>678.0</v>
      </c>
      <c r="D46" s="1">
        <v>509.0</v>
      </c>
      <c r="E46" s="1">
        <v>523.0</v>
      </c>
      <c r="F46" s="1">
        <v>564.0</v>
      </c>
      <c r="G46" s="1">
        <v>564.0</v>
      </c>
    </row>
    <row r="47">
      <c r="B47" s="1" t="s">
        <v>71</v>
      </c>
    </row>
    <row r="48">
      <c r="B48" s="1" t="s">
        <v>72</v>
      </c>
      <c r="C48" s="1">
        <v>6.0</v>
      </c>
      <c r="D48" s="1">
        <v>10.0</v>
      </c>
      <c r="E48" s="1">
        <v>12.0</v>
      </c>
      <c r="F48" s="1">
        <v>15.0</v>
      </c>
      <c r="G48" s="1">
        <v>10.0</v>
      </c>
    </row>
    <row r="49">
      <c r="B49" s="1" t="s">
        <v>73</v>
      </c>
      <c r="C49" s="1">
        <v>9.0</v>
      </c>
      <c r="D49" s="1">
        <v>8.0</v>
      </c>
      <c r="E49" s="1">
        <v>7.0</v>
      </c>
      <c r="F49" s="1">
        <v>13.0</v>
      </c>
      <c r="G49" s="1">
        <v>13.0</v>
      </c>
    </row>
    <row r="50">
      <c r="B50" s="24" t="s">
        <v>46</v>
      </c>
      <c r="C50" s="1">
        <v>438.0</v>
      </c>
      <c r="D50" s="1">
        <v>374.0</v>
      </c>
      <c r="E50" s="1">
        <v>396.0</v>
      </c>
      <c r="F50" s="1">
        <v>541.0</v>
      </c>
      <c r="G50" s="1">
        <v>383.0</v>
      </c>
    </row>
    <row r="51">
      <c r="B51" s="27" t="s">
        <v>74</v>
      </c>
    </row>
    <row r="52">
      <c r="B52" s="25" t="s">
        <v>75</v>
      </c>
      <c r="C52" s="1">
        <v>204.0</v>
      </c>
      <c r="D52" s="1">
        <v>195.0</v>
      </c>
      <c r="E52" s="1">
        <v>195.0</v>
      </c>
      <c r="F52" s="1">
        <v>188.0</v>
      </c>
      <c r="G52" s="1">
        <v>188.0</v>
      </c>
    </row>
    <row r="53">
      <c r="B53" s="1" t="s">
        <v>76</v>
      </c>
      <c r="C53" s="1">
        <v>19.0</v>
      </c>
      <c r="D53" s="1">
        <v>21.0</v>
      </c>
      <c r="E53" s="1">
        <v>22.0</v>
      </c>
      <c r="F53" s="1">
        <v>24.0</v>
      </c>
      <c r="G53" s="1">
        <v>14.0</v>
      </c>
    </row>
    <row r="54">
      <c r="B54" s="1" t="s">
        <v>77</v>
      </c>
      <c r="C54" s="1">
        <v>13.0</v>
      </c>
      <c r="D54" s="1">
        <v>12.0</v>
      </c>
      <c r="E54" s="1">
        <v>6.0</v>
      </c>
      <c r="F54" s="1">
        <v>5.0</v>
      </c>
      <c r="G54" s="1">
        <v>3.0</v>
      </c>
    </row>
    <row r="55">
      <c r="B55" s="1" t="s">
        <v>78</v>
      </c>
      <c r="C55" s="1">
        <v>13.0</v>
      </c>
      <c r="D55" s="1">
        <v>13.0</v>
      </c>
      <c r="E55" s="1">
        <v>10.0</v>
      </c>
      <c r="F55" s="1">
        <v>10.0</v>
      </c>
      <c r="G55" s="1">
        <v>7.0</v>
      </c>
    </row>
    <row r="56">
      <c r="B56" s="25" t="s">
        <v>79</v>
      </c>
    </row>
    <row r="57">
      <c r="B57" s="1" t="s">
        <v>80</v>
      </c>
      <c r="G57" s="1">
        <v>1.0</v>
      </c>
    </row>
    <row r="58">
      <c r="A58" s="20"/>
      <c r="B58" s="21" t="s">
        <v>81</v>
      </c>
      <c r="C58" s="21">
        <v>13.0</v>
      </c>
      <c r="D58" s="21">
        <v>13.0</v>
      </c>
      <c r="E58" s="21">
        <v>0.0</v>
      </c>
      <c r="F58" s="21">
        <v>0.0</v>
      </c>
      <c r="G58" s="21">
        <v>0.0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>
      <c r="B59" s="27" t="s">
        <v>82</v>
      </c>
    </row>
    <row r="60">
      <c r="B60" s="1" t="s">
        <v>83</v>
      </c>
      <c r="C60" s="1">
        <v>13.0</v>
      </c>
      <c r="D60" s="1">
        <v>13.0</v>
      </c>
    </row>
    <row r="61">
      <c r="B61" s="25" t="s">
        <v>84</v>
      </c>
    </row>
    <row r="62">
      <c r="B62" s="27" t="s">
        <v>85</v>
      </c>
    </row>
    <row r="63">
      <c r="B63" s="25" t="s">
        <v>86</v>
      </c>
    </row>
    <row r="64">
      <c r="B64" s="25" t="s">
        <v>44</v>
      </c>
    </row>
    <row r="66">
      <c r="A66" s="20"/>
      <c r="B66" s="21" t="s">
        <v>87</v>
      </c>
      <c r="C66" s="21">
        <v>4313.0</v>
      </c>
      <c r="D66" s="21">
        <v>3662.0</v>
      </c>
      <c r="E66" s="21">
        <v>3389.0</v>
      </c>
      <c r="F66" s="21">
        <v>3358.0</v>
      </c>
      <c r="G66" s="21">
        <v>3040.0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9">
      <c r="B69" s="23" t="s">
        <v>89</v>
      </c>
      <c r="C69" s="29">
        <f t="shared" ref="C69:G69" si="1">C7+C9+C10+C16+C19+C31+C32+C36+C39+C40+C41+C45</f>
        <v>3270</v>
      </c>
      <c r="D69" s="29">
        <f t="shared" si="1"/>
        <v>3594</v>
      </c>
      <c r="E69" s="29">
        <f t="shared" si="1"/>
        <v>2937</v>
      </c>
      <c r="F69" s="29">
        <f t="shared" si="1"/>
        <v>2695</v>
      </c>
      <c r="G69" s="29">
        <f t="shared" si="1"/>
        <v>2242</v>
      </c>
    </row>
    <row r="70">
      <c r="B70" s="25" t="s">
        <v>90</v>
      </c>
      <c r="C70" s="29">
        <f t="shared" ref="C70:G70" si="2">C6+C8+C11+C12+C13+C15+C17+C20+C29+C35+C37+C42+C50+C52+C56+C61+C63+C64</f>
        <v>1968</v>
      </c>
      <c r="D70" s="29">
        <f t="shared" si="2"/>
        <v>2047</v>
      </c>
      <c r="E70" s="29">
        <f t="shared" si="2"/>
        <v>1733</v>
      </c>
      <c r="F70" s="29">
        <f t="shared" si="2"/>
        <v>2053</v>
      </c>
      <c r="G70" s="29">
        <f t="shared" si="2"/>
        <v>1916</v>
      </c>
    </row>
    <row r="71">
      <c r="B71" s="27" t="s">
        <v>91</v>
      </c>
      <c r="C71" s="29">
        <f t="shared" ref="C71:G71" si="3">C22+C24+C38+C44+C51+C59+C62</f>
        <v>0</v>
      </c>
      <c r="D71" s="29">
        <f t="shared" si="3"/>
        <v>0</v>
      </c>
      <c r="E71" s="29">
        <f t="shared" si="3"/>
        <v>0</v>
      </c>
      <c r="F71" s="29">
        <f t="shared" si="3"/>
        <v>0</v>
      </c>
      <c r="G71" s="29">
        <f t="shared" si="3"/>
        <v>0</v>
      </c>
    </row>
    <row r="72">
      <c r="B72" s="26" t="s">
        <v>94</v>
      </c>
      <c r="C72" s="29">
        <f t="shared" ref="C72:G72" si="4">C21+C30+C46</f>
        <v>1490</v>
      </c>
      <c r="D72" s="29">
        <f t="shared" si="4"/>
        <v>1125</v>
      </c>
      <c r="E72" s="29">
        <f t="shared" si="4"/>
        <v>1063</v>
      </c>
      <c r="F72" s="29">
        <f t="shared" si="4"/>
        <v>1128</v>
      </c>
      <c r="G72" s="29">
        <f t="shared" si="4"/>
        <v>1059</v>
      </c>
    </row>
    <row r="75">
      <c r="A75" s="20"/>
      <c r="B75" s="21" t="s">
        <v>93</v>
      </c>
      <c r="C75" s="32">
        <v>16320.0</v>
      </c>
      <c r="D75" s="21">
        <v>14162.0</v>
      </c>
      <c r="E75" s="21">
        <v>12412.0</v>
      </c>
      <c r="F75" s="21">
        <v>12931.0</v>
      </c>
      <c r="G75" s="21">
        <v>12245.0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>
      <c r="C76" s="31">
        <f t="shared" ref="C76:G76" si="5">C69/C$75</f>
        <v>0.2003676471</v>
      </c>
      <c r="D76" s="31">
        <f t="shared" si="5"/>
        <v>0.253777715</v>
      </c>
      <c r="E76" s="31">
        <f t="shared" si="5"/>
        <v>0.236625846</v>
      </c>
      <c r="F76" s="31">
        <f t="shared" si="5"/>
        <v>0.2084138891</v>
      </c>
      <c r="G76" s="31">
        <f t="shared" si="5"/>
        <v>0.1830951409</v>
      </c>
    </row>
    <row r="77">
      <c r="C77" s="31">
        <f t="shared" ref="C77:G77" si="6">C70/C$75</f>
        <v>0.1205882353</v>
      </c>
      <c r="D77" s="31">
        <f t="shared" si="6"/>
        <v>0.1445417314</v>
      </c>
      <c r="E77" s="31">
        <f t="shared" si="6"/>
        <v>0.1396229455</v>
      </c>
      <c r="F77" s="31">
        <f t="shared" si="6"/>
        <v>0.1587657567</v>
      </c>
      <c r="G77" s="31">
        <f t="shared" si="6"/>
        <v>0.1564720294</v>
      </c>
    </row>
    <row r="78">
      <c r="C78" s="31">
        <f t="shared" ref="C78:G78" si="7">C71/C$75</f>
        <v>0</v>
      </c>
      <c r="D78" s="31">
        <f t="shared" si="7"/>
        <v>0</v>
      </c>
      <c r="E78" s="31">
        <f t="shared" si="7"/>
        <v>0</v>
      </c>
      <c r="F78" s="31">
        <f t="shared" si="7"/>
        <v>0</v>
      </c>
      <c r="G78" s="31">
        <f t="shared" si="7"/>
        <v>0</v>
      </c>
    </row>
    <row r="79">
      <c r="C79" s="31">
        <f t="shared" ref="C79:G79" si="8">C72/C$75</f>
        <v>0.09129901961</v>
      </c>
      <c r="D79" s="31">
        <f t="shared" si="8"/>
        <v>0.0794379325</v>
      </c>
      <c r="E79" s="31">
        <f t="shared" si="8"/>
        <v>0.0856429262</v>
      </c>
      <c r="F79" s="31">
        <f t="shared" si="8"/>
        <v>0.08723223262</v>
      </c>
      <c r="G79" s="31">
        <f t="shared" si="8"/>
        <v>0.0864842793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D1" s="31"/>
    </row>
    <row r="2">
      <c r="B2" s="33" t="s">
        <v>95</v>
      </c>
      <c r="D2" s="31"/>
    </row>
    <row r="3">
      <c r="B3" s="34" t="s">
        <v>96</v>
      </c>
      <c r="D3" s="31"/>
      <c r="F3" s="35" t="s">
        <v>97</v>
      </c>
      <c r="G3" s="36" t="s">
        <v>98</v>
      </c>
      <c r="H3" s="36" t="s">
        <v>99</v>
      </c>
      <c r="I3" s="37" t="s">
        <v>100</v>
      </c>
    </row>
    <row r="4">
      <c r="B4" s="38" t="s">
        <v>101</v>
      </c>
      <c r="D4" s="31"/>
      <c r="F4" s="39" t="s">
        <v>102</v>
      </c>
      <c r="G4" s="40">
        <f>D14</f>
        <v>0.04926191575</v>
      </c>
      <c r="H4" s="40">
        <f>D13</f>
        <v>0.05051381772</v>
      </c>
      <c r="I4" s="41">
        <f>D12</f>
        <v>0.05899776024</v>
      </c>
    </row>
    <row r="5">
      <c r="B5" s="42" t="s">
        <v>101</v>
      </c>
      <c r="D5" s="31"/>
      <c r="F5" s="43" t="s">
        <v>103</v>
      </c>
      <c r="G5" s="44">
        <f>D19</f>
        <v>0.0501320143</v>
      </c>
      <c r="H5" s="44">
        <f>D18</f>
        <v>0.04861403112</v>
      </c>
      <c r="I5" s="45">
        <f>D17</f>
        <v>0.06703102066</v>
      </c>
    </row>
    <row r="6">
      <c r="B6" s="46" t="s">
        <v>104</v>
      </c>
      <c r="C6" s="47" t="s">
        <v>105</v>
      </c>
      <c r="D6" s="31"/>
      <c r="F6" s="39" t="s">
        <v>106</v>
      </c>
      <c r="G6" s="40">
        <f>D24</f>
        <v>0.05108068704</v>
      </c>
      <c r="H6" s="40">
        <f>D23</f>
        <v>0.05394634296</v>
      </c>
      <c r="I6" s="41">
        <f>D22</f>
        <v>0.05783294842</v>
      </c>
    </row>
    <row r="7">
      <c r="B7" s="48" t="s">
        <v>100</v>
      </c>
      <c r="C7" s="49" t="s">
        <v>100</v>
      </c>
      <c r="D7" s="31"/>
      <c r="F7" s="43" t="s">
        <v>107</v>
      </c>
      <c r="G7" s="44">
        <f>D29</f>
        <v>0.0551852426</v>
      </c>
      <c r="H7" s="44">
        <f>D28</f>
        <v>0.05621209241</v>
      </c>
      <c r="I7" s="45">
        <f>D27</f>
        <v>0.06412536765</v>
      </c>
    </row>
    <row r="8">
      <c r="B8" s="48" t="s">
        <v>99</v>
      </c>
      <c r="C8" s="49" t="s">
        <v>99</v>
      </c>
      <c r="D8" s="31"/>
      <c r="F8" s="39" t="s">
        <v>108</v>
      </c>
      <c r="G8" s="40">
        <f>D34</f>
        <v>0.05990785932</v>
      </c>
      <c r="H8" s="40">
        <f>D33</f>
        <v>0.06840603859</v>
      </c>
      <c r="I8" s="41">
        <f>D32</f>
        <v>0.07851390023</v>
      </c>
    </row>
    <row r="9">
      <c r="B9" s="48" t="s">
        <v>98</v>
      </c>
      <c r="C9" s="49" t="s">
        <v>98</v>
      </c>
      <c r="D9" s="31"/>
      <c r="F9" s="43" t="s">
        <v>109</v>
      </c>
      <c r="G9" s="44">
        <f>D39</f>
        <v>0.05508194644</v>
      </c>
      <c r="H9" s="44">
        <f>D38</f>
        <v>0.05173240239</v>
      </c>
      <c r="I9" s="45">
        <f>D37</f>
        <v>0.06386822245</v>
      </c>
    </row>
    <row r="10">
      <c r="B10" s="48" t="s">
        <v>110</v>
      </c>
      <c r="C10" s="49" t="s">
        <v>110</v>
      </c>
      <c r="D10" s="31"/>
      <c r="F10" s="39" t="s">
        <v>111</v>
      </c>
      <c r="G10" s="40">
        <f>D44</f>
        <v>0.08924609209</v>
      </c>
      <c r="H10" s="40">
        <f>D43</f>
        <v>0.1154199986</v>
      </c>
      <c r="I10" s="41">
        <f>D42</f>
        <v>0.1334022479</v>
      </c>
    </row>
    <row r="11">
      <c r="B11" s="48" t="s">
        <v>112</v>
      </c>
      <c r="C11" s="49" t="s">
        <v>112</v>
      </c>
      <c r="D11" s="31"/>
      <c r="F11" s="43" t="s">
        <v>113</v>
      </c>
      <c r="G11" s="44">
        <f>D49</f>
        <v>0.1061785105</v>
      </c>
      <c r="H11" s="44">
        <f>D48</f>
        <v>0.1173509672</v>
      </c>
      <c r="I11" s="45">
        <f>D47</f>
        <v>0.1361289343</v>
      </c>
    </row>
    <row r="12">
      <c r="A12" s="48" t="s">
        <v>100</v>
      </c>
      <c r="B12" s="48">
        <v>2.02366</v>
      </c>
      <c r="C12" s="49">
        <v>1.91092</v>
      </c>
      <c r="D12" s="31">
        <f t="shared" ref="D12:D60" si="1">(B12-C12)/C12</f>
        <v>0.05899776024</v>
      </c>
      <c r="F12" s="39" t="s">
        <v>114</v>
      </c>
      <c r="G12" s="40">
        <f>D54</f>
        <v>0.05903592814</v>
      </c>
      <c r="H12" s="40">
        <f>D53</f>
        <v>0.06444448393</v>
      </c>
      <c r="I12" s="41">
        <f>D52</f>
        <v>0.07627906977</v>
      </c>
    </row>
    <row r="13">
      <c r="A13" s="48" t="s">
        <v>99</v>
      </c>
      <c r="B13" s="48">
        <v>1.88812</v>
      </c>
      <c r="C13" s="49">
        <v>1.79733</v>
      </c>
      <c r="D13" s="31">
        <f t="shared" si="1"/>
        <v>0.05051381772</v>
      </c>
      <c r="F13" s="50" t="s">
        <v>115</v>
      </c>
      <c r="G13" s="51">
        <f>D59</f>
        <v>0.08651774912</v>
      </c>
      <c r="H13" s="51">
        <f>D58</f>
        <v>0.07895796579</v>
      </c>
      <c r="I13" s="52">
        <f>D57</f>
        <v>0.09160281106</v>
      </c>
    </row>
    <row r="14">
      <c r="A14" s="48" t="s">
        <v>98</v>
      </c>
      <c r="B14" s="48">
        <v>1.86372</v>
      </c>
      <c r="C14" s="49">
        <v>1.77622</v>
      </c>
      <c r="D14" s="31">
        <f t="shared" si="1"/>
        <v>0.04926191575</v>
      </c>
    </row>
    <row r="15">
      <c r="A15" s="48" t="s">
        <v>110</v>
      </c>
      <c r="B15" s="48">
        <v>0.0</v>
      </c>
      <c r="C15" s="49">
        <v>0.0</v>
      </c>
      <c r="D15" s="31" t="str">
        <f t="shared" si="1"/>
        <v>#DIV/0!</v>
      </c>
    </row>
    <row r="16">
      <c r="B16" s="48" t="s">
        <v>116</v>
      </c>
      <c r="C16" s="49" t="s">
        <v>116</v>
      </c>
      <c r="D16" s="31" t="str">
        <f t="shared" si="1"/>
        <v>#VALUE!</v>
      </c>
    </row>
    <row r="17">
      <c r="A17" s="48" t="s">
        <v>100</v>
      </c>
      <c r="B17" s="48">
        <v>2.60251</v>
      </c>
      <c r="C17" s="49">
        <v>2.43902</v>
      </c>
      <c r="D17" s="31">
        <f t="shared" si="1"/>
        <v>0.06703102066</v>
      </c>
    </row>
    <row r="18">
      <c r="A18" s="48" t="s">
        <v>99</v>
      </c>
      <c r="B18" s="48">
        <v>2.2694</v>
      </c>
      <c r="C18" s="49">
        <v>2.16419</v>
      </c>
      <c r="D18" s="31">
        <f t="shared" si="1"/>
        <v>0.04861403112</v>
      </c>
    </row>
    <row r="19">
      <c r="A19" s="48" t="s">
        <v>98</v>
      </c>
      <c r="B19" s="48">
        <v>2.19947</v>
      </c>
      <c r="C19" s="49">
        <v>2.09447</v>
      </c>
      <c r="D19" s="31">
        <f t="shared" si="1"/>
        <v>0.0501320143</v>
      </c>
    </row>
    <row r="20">
      <c r="A20" s="48" t="s">
        <v>110</v>
      </c>
      <c r="B20" s="48">
        <v>0.0</v>
      </c>
      <c r="C20" s="49">
        <v>0.0</v>
      </c>
      <c r="D20" s="31" t="str">
        <f t="shared" si="1"/>
        <v>#DIV/0!</v>
      </c>
    </row>
    <row r="21">
      <c r="B21" s="48" t="s">
        <v>117</v>
      </c>
      <c r="C21" s="49" t="s">
        <v>117</v>
      </c>
      <c r="D21" s="31" t="str">
        <f t="shared" si="1"/>
        <v>#VALUE!</v>
      </c>
    </row>
    <row r="22">
      <c r="B22" s="48">
        <v>2.08867</v>
      </c>
      <c r="C22" s="49">
        <v>1.97448</v>
      </c>
      <c r="D22" s="31">
        <f t="shared" si="1"/>
        <v>0.05783294842</v>
      </c>
    </row>
    <row r="23">
      <c r="B23" s="48">
        <v>1.78509</v>
      </c>
      <c r="C23" s="49">
        <v>1.69372</v>
      </c>
      <c r="D23" s="31">
        <f t="shared" si="1"/>
        <v>0.05394634296</v>
      </c>
    </row>
    <row r="24">
      <c r="B24" s="48">
        <v>1.80953</v>
      </c>
      <c r="C24" s="49">
        <v>1.72159</v>
      </c>
      <c r="D24" s="31">
        <f t="shared" si="1"/>
        <v>0.05108068704</v>
      </c>
    </row>
    <row r="25">
      <c r="B25" s="48">
        <v>1.6639</v>
      </c>
      <c r="C25" s="49">
        <v>1.57105</v>
      </c>
      <c r="D25" s="31">
        <f t="shared" si="1"/>
        <v>0.05910060151</v>
      </c>
    </row>
    <row r="26">
      <c r="B26" s="48" t="s">
        <v>118</v>
      </c>
      <c r="C26" s="49" t="s">
        <v>118</v>
      </c>
      <c r="D26" s="31" t="str">
        <f t="shared" si="1"/>
        <v>#VALUE!</v>
      </c>
    </row>
    <row r="27">
      <c r="B27" s="48">
        <v>1.8307</v>
      </c>
      <c r="C27" s="49">
        <v>1.72038</v>
      </c>
      <c r="D27" s="31">
        <f t="shared" si="1"/>
        <v>0.06412536765</v>
      </c>
    </row>
    <row r="28">
      <c r="B28" s="48">
        <v>1.72227</v>
      </c>
      <c r="C28" s="49">
        <v>1.63061</v>
      </c>
      <c r="D28" s="31">
        <f t="shared" si="1"/>
        <v>0.05621209241</v>
      </c>
    </row>
    <row r="29">
      <c r="B29" s="48">
        <v>1.70175</v>
      </c>
      <c r="C29" s="49">
        <v>1.61275</v>
      </c>
      <c r="D29" s="31">
        <f t="shared" si="1"/>
        <v>0.0551852426</v>
      </c>
    </row>
    <row r="30">
      <c r="B30" s="48">
        <v>0.0</v>
      </c>
      <c r="C30" s="49">
        <v>0.0</v>
      </c>
      <c r="D30" s="31" t="str">
        <f t="shared" si="1"/>
        <v>#DIV/0!</v>
      </c>
      <c r="H30" s="47" t="s">
        <v>104</v>
      </c>
    </row>
    <row r="31">
      <c r="B31" s="48" t="s">
        <v>119</v>
      </c>
      <c r="C31" s="49" t="s">
        <v>119</v>
      </c>
      <c r="D31" s="31" t="str">
        <f t="shared" si="1"/>
        <v>#VALUE!</v>
      </c>
      <c r="H31" s="49" t="s">
        <v>100</v>
      </c>
    </row>
    <row r="32">
      <c r="B32" s="48">
        <v>2.19346</v>
      </c>
      <c r="C32" s="49">
        <v>2.03378</v>
      </c>
      <c r="D32" s="31">
        <f t="shared" si="1"/>
        <v>0.07851390023</v>
      </c>
      <c r="H32" s="49" t="s">
        <v>99</v>
      </c>
    </row>
    <row r="33">
      <c r="B33" s="48">
        <v>2.0262</v>
      </c>
      <c r="C33" s="49">
        <v>1.89647</v>
      </c>
      <c r="D33" s="31">
        <f t="shared" si="1"/>
        <v>0.06840603859</v>
      </c>
      <c r="H33" s="49" t="s">
        <v>98</v>
      </c>
    </row>
    <row r="34">
      <c r="B34" s="48">
        <v>1.93713</v>
      </c>
      <c r="C34" s="49">
        <v>1.82764</v>
      </c>
      <c r="D34" s="31">
        <f t="shared" si="1"/>
        <v>0.05990785932</v>
      </c>
      <c r="H34" s="49" t="s">
        <v>110</v>
      </c>
    </row>
    <row r="35">
      <c r="B35" s="48">
        <v>0.0</v>
      </c>
      <c r="C35" s="49">
        <v>0.0</v>
      </c>
      <c r="D35" s="31" t="str">
        <f t="shared" si="1"/>
        <v>#DIV/0!</v>
      </c>
      <c r="H35" s="49" t="s">
        <v>118</v>
      </c>
    </row>
    <row r="36">
      <c r="B36" s="48" t="s">
        <v>120</v>
      </c>
      <c r="C36" s="49" t="s">
        <v>120</v>
      </c>
      <c r="D36" s="31" t="str">
        <f t="shared" si="1"/>
        <v>#VALUE!</v>
      </c>
      <c r="H36" s="49">
        <v>1.72038</v>
      </c>
    </row>
    <row r="37">
      <c r="B37" s="48">
        <v>2.38515</v>
      </c>
      <c r="C37" s="49">
        <v>2.24196</v>
      </c>
      <c r="D37" s="31">
        <f t="shared" si="1"/>
        <v>0.06386822245</v>
      </c>
      <c r="H37" s="49">
        <v>1.63061</v>
      </c>
    </row>
    <row r="38">
      <c r="B38" s="48">
        <v>2.32578</v>
      </c>
      <c r="C38" s="49">
        <v>2.21138</v>
      </c>
      <c r="D38" s="31">
        <f t="shared" si="1"/>
        <v>0.05173240239</v>
      </c>
      <c r="H38" s="49">
        <v>1.61275</v>
      </c>
    </row>
    <row r="39">
      <c r="B39" s="48">
        <v>2.33171</v>
      </c>
      <c r="C39" s="49">
        <v>2.20998</v>
      </c>
      <c r="D39" s="31">
        <f t="shared" si="1"/>
        <v>0.05508194644</v>
      </c>
      <c r="H39" s="49">
        <v>0.0</v>
      </c>
    </row>
    <row r="40">
      <c r="B40" s="48">
        <v>0.0</v>
      </c>
      <c r="C40" s="49">
        <v>0.0</v>
      </c>
      <c r="D40" s="31" t="str">
        <f t="shared" si="1"/>
        <v>#DIV/0!</v>
      </c>
      <c r="H40" s="49" t="s">
        <v>119</v>
      </c>
    </row>
    <row r="41">
      <c r="B41" s="48" t="s">
        <v>121</v>
      </c>
      <c r="C41" s="49" t="s">
        <v>121</v>
      </c>
      <c r="D41" s="31" t="str">
        <f t="shared" si="1"/>
        <v>#VALUE!</v>
      </c>
      <c r="H41" s="49">
        <v>2.03378</v>
      </c>
    </row>
    <row r="42">
      <c r="B42" s="48">
        <v>1.29379</v>
      </c>
      <c r="C42" s="49">
        <v>1.14151</v>
      </c>
      <c r="D42" s="31">
        <f t="shared" si="1"/>
        <v>0.1334022479</v>
      </c>
      <c r="H42" s="49">
        <v>1.89647</v>
      </c>
    </row>
    <row r="43">
      <c r="B43" s="48">
        <v>1.73382</v>
      </c>
      <c r="C43" s="49">
        <v>1.55441</v>
      </c>
      <c r="D43" s="31">
        <f t="shared" si="1"/>
        <v>0.1154199986</v>
      </c>
      <c r="H43" s="49">
        <v>1.82764</v>
      </c>
    </row>
    <row r="44">
      <c r="B44" s="48">
        <v>1.74763</v>
      </c>
      <c r="C44" s="49">
        <v>1.60444</v>
      </c>
      <c r="D44" s="31">
        <f t="shared" si="1"/>
        <v>0.08924609209</v>
      </c>
      <c r="H44" s="49">
        <v>0.0</v>
      </c>
    </row>
    <row r="45">
      <c r="B45" s="48">
        <v>0.0</v>
      </c>
      <c r="C45" s="49">
        <v>0.0</v>
      </c>
      <c r="D45" s="31" t="str">
        <f t="shared" si="1"/>
        <v>#DIV/0!</v>
      </c>
      <c r="H45" s="49" t="s">
        <v>120</v>
      </c>
    </row>
    <row r="46">
      <c r="B46" s="48" t="s">
        <v>122</v>
      </c>
      <c r="C46" s="49" t="s">
        <v>122</v>
      </c>
      <c r="D46" s="31" t="str">
        <f t="shared" si="1"/>
        <v>#VALUE!</v>
      </c>
      <c r="H46" s="49">
        <v>2.24196</v>
      </c>
    </row>
    <row r="47">
      <c r="B47" s="48">
        <v>1.79547</v>
      </c>
      <c r="C47" s="49">
        <v>1.58034</v>
      </c>
      <c r="D47" s="31">
        <f t="shared" si="1"/>
        <v>0.1361289343</v>
      </c>
      <c r="H47" s="49">
        <v>2.21138</v>
      </c>
    </row>
    <row r="48">
      <c r="B48" s="48">
        <v>1.69815</v>
      </c>
      <c r="C48" s="49">
        <v>1.5198</v>
      </c>
      <c r="D48" s="31">
        <f t="shared" si="1"/>
        <v>0.1173509672</v>
      </c>
      <c r="H48" s="49">
        <v>2.20998</v>
      </c>
    </row>
    <row r="49">
      <c r="B49" s="48">
        <v>1.70013</v>
      </c>
      <c r="C49" s="49">
        <v>1.53694</v>
      </c>
      <c r="D49" s="31">
        <f t="shared" si="1"/>
        <v>0.1061785105</v>
      </c>
      <c r="H49" s="49">
        <v>0.0</v>
      </c>
    </row>
    <row r="50">
      <c r="B50" s="48">
        <v>0.0</v>
      </c>
      <c r="C50" s="49">
        <v>0.0</v>
      </c>
      <c r="D50" s="31" t="str">
        <f t="shared" si="1"/>
        <v>#DIV/0!</v>
      </c>
      <c r="H50" s="49" t="s">
        <v>121</v>
      </c>
    </row>
    <row r="51">
      <c r="B51" s="48" t="s">
        <v>123</v>
      </c>
      <c r="C51" s="49" t="s">
        <v>123</v>
      </c>
      <c r="D51" s="31" t="str">
        <f t="shared" si="1"/>
        <v>#VALUE!</v>
      </c>
      <c r="H51" s="49">
        <v>1.14151</v>
      </c>
    </row>
    <row r="52">
      <c r="B52" s="48">
        <v>1.90905</v>
      </c>
      <c r="C52" s="49">
        <v>1.77375</v>
      </c>
      <c r="D52" s="31">
        <f t="shared" si="1"/>
        <v>0.07627906977</v>
      </c>
      <c r="H52" s="49">
        <v>1.55441</v>
      </c>
    </row>
    <row r="53">
      <c r="B53" s="48">
        <v>1.79724</v>
      </c>
      <c r="C53" s="49">
        <v>1.68843</v>
      </c>
      <c r="D53" s="31">
        <f t="shared" si="1"/>
        <v>0.06444448393</v>
      </c>
      <c r="H53" s="49">
        <v>1.60444</v>
      </c>
    </row>
    <row r="54">
      <c r="B54" s="48">
        <v>1.76859</v>
      </c>
      <c r="C54" s="49">
        <v>1.67</v>
      </c>
      <c r="D54" s="31">
        <f t="shared" si="1"/>
        <v>0.05903592814</v>
      </c>
      <c r="H54" s="49">
        <v>0.0</v>
      </c>
    </row>
    <row r="55">
      <c r="B55" s="48">
        <v>0.0</v>
      </c>
      <c r="C55" s="49">
        <v>0.0</v>
      </c>
      <c r="D55" s="31" t="str">
        <f t="shared" si="1"/>
        <v>#DIV/0!</v>
      </c>
      <c r="H55" s="49" t="s">
        <v>122</v>
      </c>
    </row>
    <row r="56">
      <c r="B56" s="53" t="s">
        <v>124</v>
      </c>
      <c r="C56" s="49" t="s">
        <v>124</v>
      </c>
      <c r="D56" s="31" t="str">
        <f t="shared" si="1"/>
        <v>#VALUE!</v>
      </c>
      <c r="H56" s="49">
        <v>1.58034</v>
      </c>
    </row>
    <row r="57">
      <c r="B57" s="53">
        <v>1.03139</v>
      </c>
      <c r="C57" s="49">
        <v>0.94484</v>
      </c>
      <c r="D57" s="31">
        <f t="shared" si="1"/>
        <v>0.09160281106</v>
      </c>
      <c r="H57" s="49">
        <v>1.5198</v>
      </c>
    </row>
    <row r="58">
      <c r="B58" s="53">
        <v>1.12531</v>
      </c>
      <c r="C58" s="49">
        <v>1.04296</v>
      </c>
      <c r="D58" s="31">
        <f t="shared" si="1"/>
        <v>0.07895796579</v>
      </c>
      <c r="H58" s="49">
        <v>1.53694</v>
      </c>
    </row>
    <row r="59">
      <c r="B59" s="53">
        <v>1.10463</v>
      </c>
      <c r="C59" s="49">
        <v>1.01667</v>
      </c>
      <c r="D59" s="31">
        <f t="shared" si="1"/>
        <v>0.08651774912</v>
      </c>
      <c r="H59" s="49">
        <v>0.0</v>
      </c>
    </row>
    <row r="60">
      <c r="C60" s="49">
        <v>0.0</v>
      </c>
      <c r="D60" s="31" t="str">
        <f t="shared" si="1"/>
        <v>#DIV/0!</v>
      </c>
      <c r="H60" s="49" t="s">
        <v>123</v>
      </c>
    </row>
    <row r="61">
      <c r="D61" s="54"/>
      <c r="H61" s="49">
        <v>1.77375</v>
      </c>
    </row>
    <row r="62">
      <c r="D62" s="31"/>
      <c r="H62" s="49">
        <v>1.68843</v>
      </c>
    </row>
    <row r="63">
      <c r="D63" s="31"/>
      <c r="H63" s="49">
        <v>1.67</v>
      </c>
    </row>
    <row r="64">
      <c r="D64" s="31"/>
      <c r="H64" s="49">
        <v>0.0</v>
      </c>
    </row>
    <row r="65">
      <c r="D65" s="31"/>
      <c r="H65" s="49" t="s">
        <v>124</v>
      </c>
    </row>
    <row r="66">
      <c r="D66" s="31"/>
      <c r="H66" s="49">
        <v>0.94484</v>
      </c>
    </row>
    <row r="67">
      <c r="D67" s="31"/>
      <c r="H67" s="49">
        <v>1.04296</v>
      </c>
    </row>
    <row r="68">
      <c r="D68" s="31"/>
      <c r="H68" s="49">
        <v>1.01667</v>
      </c>
    </row>
    <row r="69">
      <c r="D69" s="31"/>
      <c r="H69" s="49">
        <v>0.0</v>
      </c>
    </row>
    <row r="70">
      <c r="D70" s="31"/>
      <c r="H70" s="55" t="s">
        <v>125</v>
      </c>
    </row>
    <row r="71">
      <c r="D71" s="31"/>
      <c r="H71" s="55">
        <v>1.98215</v>
      </c>
    </row>
    <row r="72">
      <c r="D72" s="31"/>
      <c r="H72" s="55">
        <v>1.82484</v>
      </c>
    </row>
    <row r="73">
      <c r="D73" s="31"/>
      <c r="H73" s="55">
        <v>1.80517</v>
      </c>
    </row>
    <row r="74">
      <c r="D74" s="31"/>
      <c r="H74" s="55">
        <v>1.57105</v>
      </c>
    </row>
    <row r="75">
      <c r="D75" s="31"/>
      <c r="H75" s="56"/>
    </row>
    <row r="76">
      <c r="D76" s="31"/>
      <c r="H76" s="57" t="s">
        <v>126</v>
      </c>
    </row>
    <row r="77">
      <c r="D77" s="31"/>
    </row>
    <row r="78">
      <c r="D78" s="31"/>
    </row>
    <row r="79">
      <c r="D79" s="31"/>
    </row>
    <row r="80">
      <c r="D80" s="31"/>
    </row>
    <row r="81">
      <c r="D81" s="31"/>
    </row>
    <row r="82">
      <c r="D82" s="31"/>
    </row>
    <row r="83">
      <c r="D83" s="31"/>
    </row>
    <row r="84">
      <c r="D84" s="31"/>
    </row>
    <row r="85">
      <c r="D85" s="31"/>
    </row>
    <row r="86">
      <c r="D86" s="31"/>
    </row>
    <row r="87">
      <c r="D87" s="31"/>
    </row>
    <row r="88">
      <c r="D88" s="31"/>
    </row>
    <row r="89">
      <c r="D89" s="31"/>
    </row>
    <row r="90">
      <c r="D90" s="31"/>
    </row>
    <row r="91">
      <c r="D91" s="31"/>
    </row>
    <row r="92">
      <c r="D92" s="31"/>
    </row>
    <row r="93">
      <c r="D93" s="31"/>
    </row>
    <row r="94">
      <c r="D94" s="31"/>
    </row>
    <row r="95">
      <c r="D95" s="31"/>
    </row>
    <row r="96">
      <c r="D96" s="31"/>
    </row>
    <row r="97">
      <c r="D97" s="31"/>
    </row>
    <row r="98">
      <c r="D98" s="31"/>
    </row>
    <row r="99">
      <c r="D99" s="31"/>
    </row>
    <row r="100">
      <c r="D100" s="31"/>
    </row>
    <row r="101">
      <c r="D101" s="31"/>
    </row>
    <row r="102">
      <c r="D102" s="31"/>
    </row>
    <row r="103">
      <c r="D103" s="31"/>
    </row>
    <row r="104">
      <c r="D104" s="31"/>
    </row>
    <row r="105">
      <c r="D105" s="31"/>
    </row>
    <row r="106">
      <c r="D106" s="31"/>
    </row>
    <row r="107">
      <c r="D107" s="31"/>
    </row>
    <row r="108">
      <c r="D108" s="31"/>
    </row>
    <row r="109">
      <c r="D109" s="31"/>
    </row>
    <row r="110">
      <c r="D110" s="31"/>
    </row>
    <row r="111">
      <c r="D111" s="31"/>
    </row>
    <row r="112">
      <c r="D112" s="31"/>
    </row>
    <row r="113">
      <c r="D113" s="31"/>
    </row>
    <row r="114">
      <c r="D114" s="31"/>
    </row>
    <row r="115">
      <c r="D115" s="31"/>
    </row>
    <row r="116">
      <c r="D116" s="31"/>
    </row>
    <row r="117">
      <c r="D117" s="31"/>
    </row>
    <row r="118">
      <c r="D118" s="31"/>
    </row>
    <row r="119">
      <c r="D119" s="31"/>
    </row>
    <row r="120">
      <c r="D120" s="31"/>
    </row>
    <row r="121">
      <c r="D121" s="31"/>
    </row>
    <row r="122">
      <c r="D122" s="31"/>
    </row>
    <row r="123">
      <c r="D123" s="31"/>
    </row>
    <row r="124">
      <c r="D124" s="31"/>
    </row>
    <row r="125">
      <c r="D125" s="31"/>
    </row>
    <row r="126">
      <c r="D126" s="31"/>
    </row>
    <row r="127">
      <c r="D127" s="31"/>
    </row>
    <row r="128">
      <c r="D128" s="31"/>
    </row>
    <row r="129">
      <c r="D129" s="31"/>
    </row>
    <row r="130">
      <c r="D130" s="31"/>
    </row>
    <row r="131">
      <c r="D131" s="31"/>
    </row>
    <row r="132">
      <c r="D132" s="31"/>
    </row>
    <row r="133">
      <c r="D133" s="31"/>
    </row>
    <row r="134">
      <c r="D134" s="31"/>
    </row>
    <row r="135">
      <c r="D135" s="31"/>
    </row>
    <row r="136">
      <c r="D136" s="31"/>
    </row>
    <row r="137">
      <c r="D137" s="31"/>
    </row>
    <row r="138">
      <c r="D138" s="31"/>
    </row>
    <row r="139">
      <c r="D139" s="31"/>
    </row>
    <row r="140">
      <c r="D140" s="31"/>
    </row>
    <row r="141">
      <c r="D141" s="31"/>
    </row>
    <row r="142">
      <c r="D142" s="31"/>
    </row>
    <row r="143">
      <c r="D143" s="31"/>
    </row>
    <row r="144">
      <c r="D144" s="31"/>
    </row>
    <row r="145">
      <c r="D145" s="31"/>
    </row>
    <row r="146">
      <c r="D146" s="31"/>
    </row>
    <row r="147">
      <c r="D147" s="31"/>
    </row>
    <row r="148">
      <c r="D148" s="31"/>
    </row>
    <row r="149">
      <c r="D149" s="31"/>
    </row>
    <row r="150">
      <c r="D150" s="31"/>
    </row>
    <row r="151">
      <c r="D151" s="31"/>
    </row>
    <row r="152">
      <c r="D152" s="31"/>
    </row>
    <row r="153">
      <c r="D153" s="31"/>
    </row>
    <row r="154">
      <c r="D154" s="31"/>
    </row>
    <row r="155">
      <c r="D155" s="31"/>
    </row>
    <row r="156">
      <c r="D156" s="31"/>
    </row>
    <row r="157">
      <c r="D157" s="31"/>
    </row>
    <row r="158">
      <c r="D158" s="31"/>
    </row>
    <row r="159">
      <c r="D159" s="31"/>
    </row>
    <row r="160">
      <c r="D160" s="31"/>
    </row>
    <row r="161">
      <c r="D161" s="31"/>
    </row>
    <row r="162">
      <c r="D162" s="31"/>
    </row>
    <row r="163">
      <c r="D163" s="31"/>
    </row>
    <row r="164">
      <c r="D164" s="31"/>
    </row>
    <row r="165">
      <c r="D165" s="31"/>
    </row>
    <row r="166">
      <c r="D166" s="31"/>
    </row>
    <row r="167">
      <c r="D167" s="31"/>
    </row>
    <row r="168">
      <c r="D168" s="31"/>
    </row>
    <row r="169">
      <c r="D169" s="31"/>
    </row>
    <row r="170">
      <c r="D170" s="31"/>
    </row>
    <row r="171">
      <c r="D171" s="31"/>
    </row>
    <row r="172">
      <c r="D172" s="31"/>
    </row>
    <row r="173">
      <c r="D173" s="31"/>
    </row>
    <row r="174">
      <c r="D174" s="31"/>
    </row>
    <row r="175">
      <c r="D175" s="31"/>
    </row>
    <row r="176">
      <c r="D176" s="31"/>
    </row>
    <row r="177">
      <c r="D177" s="31"/>
    </row>
    <row r="178">
      <c r="D178" s="31"/>
    </row>
    <row r="179">
      <c r="D179" s="31"/>
    </row>
    <row r="180">
      <c r="D180" s="31"/>
    </row>
    <row r="181">
      <c r="D181" s="31"/>
    </row>
    <row r="182">
      <c r="D182" s="31"/>
    </row>
    <row r="183">
      <c r="D183" s="31"/>
    </row>
    <row r="184">
      <c r="D184" s="31"/>
    </row>
    <row r="185">
      <c r="D185" s="31"/>
    </row>
    <row r="186">
      <c r="D186" s="31"/>
    </row>
    <row r="187">
      <c r="D187" s="31"/>
    </row>
    <row r="188">
      <c r="D188" s="31"/>
    </row>
    <row r="189">
      <c r="D189" s="31"/>
    </row>
    <row r="190">
      <c r="D190" s="31"/>
    </row>
    <row r="191">
      <c r="D191" s="31"/>
    </row>
    <row r="192">
      <c r="D192" s="31"/>
    </row>
    <row r="193">
      <c r="D193" s="31"/>
    </row>
    <row r="194">
      <c r="D194" s="31"/>
    </row>
    <row r="195">
      <c r="D195" s="31"/>
    </row>
    <row r="196">
      <c r="D196" s="31"/>
    </row>
    <row r="197">
      <c r="D197" s="31"/>
    </row>
    <row r="198">
      <c r="D198" s="31"/>
    </row>
    <row r="199">
      <c r="D199" s="31"/>
    </row>
    <row r="200">
      <c r="D200" s="31"/>
    </row>
    <row r="201">
      <c r="D201" s="31"/>
    </row>
    <row r="202">
      <c r="D202" s="31"/>
    </row>
    <row r="203">
      <c r="D203" s="31"/>
    </row>
    <row r="204">
      <c r="D204" s="31"/>
    </row>
    <row r="205">
      <c r="D205" s="31"/>
    </row>
    <row r="206">
      <c r="D206" s="31"/>
    </row>
    <row r="207">
      <c r="D207" s="31"/>
    </row>
    <row r="208">
      <c r="D208" s="31"/>
    </row>
    <row r="209">
      <c r="D209" s="31"/>
    </row>
    <row r="210">
      <c r="D210" s="31"/>
    </row>
    <row r="211">
      <c r="D211" s="31"/>
    </row>
    <row r="212">
      <c r="D212" s="31"/>
    </row>
    <row r="213">
      <c r="D213" s="31"/>
    </row>
    <row r="214">
      <c r="D214" s="31"/>
    </row>
    <row r="215">
      <c r="D215" s="31"/>
    </row>
    <row r="216">
      <c r="D216" s="31"/>
    </row>
    <row r="217">
      <c r="D217" s="31"/>
    </row>
    <row r="218">
      <c r="D218" s="31"/>
    </row>
    <row r="219">
      <c r="D219" s="31"/>
    </row>
    <row r="220">
      <c r="D220" s="31"/>
    </row>
    <row r="221">
      <c r="D221" s="31"/>
    </row>
    <row r="222">
      <c r="D222" s="31"/>
    </row>
    <row r="223">
      <c r="D223" s="31"/>
    </row>
    <row r="224">
      <c r="D224" s="31"/>
    </row>
    <row r="225">
      <c r="D225" s="31"/>
    </row>
    <row r="226">
      <c r="D226" s="31"/>
    </row>
    <row r="227">
      <c r="D227" s="31"/>
    </row>
    <row r="228">
      <c r="D228" s="31"/>
    </row>
    <row r="229">
      <c r="D229" s="31"/>
    </row>
    <row r="230">
      <c r="D230" s="31"/>
    </row>
    <row r="231">
      <c r="D231" s="31"/>
    </row>
    <row r="232">
      <c r="D232" s="31"/>
    </row>
    <row r="233">
      <c r="D233" s="31"/>
    </row>
    <row r="234">
      <c r="D234" s="31"/>
    </row>
    <row r="235">
      <c r="D235" s="31"/>
    </row>
    <row r="236">
      <c r="D236" s="31"/>
    </row>
    <row r="237">
      <c r="D237" s="31"/>
    </row>
    <row r="238">
      <c r="D238" s="31"/>
    </row>
    <row r="239">
      <c r="D239" s="31"/>
    </row>
    <row r="240">
      <c r="D240" s="31"/>
    </row>
    <row r="241">
      <c r="D241" s="31"/>
    </row>
    <row r="242">
      <c r="D242" s="31"/>
    </row>
    <row r="243">
      <c r="D243" s="31"/>
    </row>
    <row r="244">
      <c r="D244" s="31"/>
    </row>
    <row r="245">
      <c r="D245" s="31"/>
    </row>
    <row r="246">
      <c r="D246" s="31"/>
    </row>
    <row r="247">
      <c r="D247" s="31"/>
    </row>
    <row r="248">
      <c r="D248" s="31"/>
    </row>
    <row r="249">
      <c r="D249" s="31"/>
    </row>
    <row r="250">
      <c r="D250" s="31"/>
    </row>
    <row r="251">
      <c r="D251" s="31"/>
    </row>
    <row r="252">
      <c r="D252" s="31"/>
    </row>
    <row r="253">
      <c r="D253" s="31"/>
    </row>
    <row r="254">
      <c r="D254" s="31"/>
    </row>
    <row r="255">
      <c r="D255" s="31"/>
    </row>
    <row r="256">
      <c r="D256" s="31"/>
    </row>
    <row r="257">
      <c r="D257" s="31"/>
    </row>
    <row r="258">
      <c r="D258" s="31"/>
    </row>
    <row r="259">
      <c r="D259" s="31"/>
    </row>
    <row r="260">
      <c r="D260" s="31"/>
    </row>
    <row r="261">
      <c r="D261" s="31"/>
    </row>
    <row r="262">
      <c r="D262" s="31"/>
    </row>
    <row r="263">
      <c r="D263" s="31"/>
    </row>
    <row r="264">
      <c r="D264" s="31"/>
    </row>
    <row r="265">
      <c r="D265" s="31"/>
    </row>
    <row r="266">
      <c r="D266" s="31"/>
    </row>
    <row r="267">
      <c r="D267" s="31"/>
    </row>
    <row r="268">
      <c r="D268" s="31"/>
    </row>
    <row r="269">
      <c r="D269" s="31"/>
    </row>
    <row r="270">
      <c r="D270" s="31"/>
    </row>
    <row r="271">
      <c r="D271" s="31"/>
    </row>
    <row r="272">
      <c r="D272" s="31"/>
    </row>
    <row r="273">
      <c r="D273" s="31"/>
    </row>
    <row r="274">
      <c r="D274" s="31"/>
    </row>
    <row r="275">
      <c r="D275" s="31"/>
    </row>
    <row r="276">
      <c r="D276" s="31"/>
    </row>
    <row r="277">
      <c r="D277" s="31"/>
    </row>
    <row r="278">
      <c r="D278" s="31"/>
    </row>
    <row r="279">
      <c r="D279" s="31"/>
    </row>
    <row r="280">
      <c r="D280" s="31"/>
    </row>
    <row r="281">
      <c r="D281" s="31"/>
    </row>
    <row r="282">
      <c r="D282" s="31"/>
    </row>
    <row r="283">
      <c r="D283" s="31"/>
    </row>
    <row r="284">
      <c r="D284" s="31"/>
    </row>
    <row r="285">
      <c r="D285" s="31"/>
    </row>
    <row r="286">
      <c r="D286" s="31"/>
    </row>
    <row r="287">
      <c r="D287" s="31"/>
    </row>
    <row r="288">
      <c r="D288" s="31"/>
    </row>
    <row r="289">
      <c r="D289" s="31"/>
    </row>
    <row r="290">
      <c r="D290" s="31"/>
    </row>
    <row r="291">
      <c r="D291" s="31"/>
    </row>
    <row r="292">
      <c r="D292" s="31"/>
    </row>
    <row r="293">
      <c r="D293" s="31"/>
    </row>
    <row r="294">
      <c r="D294" s="31"/>
    </row>
    <row r="295">
      <c r="D295" s="31"/>
    </row>
    <row r="296">
      <c r="D296" s="31"/>
    </row>
    <row r="297">
      <c r="D297" s="31"/>
    </row>
    <row r="298">
      <c r="D298" s="31"/>
    </row>
    <row r="299">
      <c r="D299" s="31"/>
    </row>
    <row r="300">
      <c r="D300" s="31"/>
    </row>
    <row r="301">
      <c r="D301" s="31"/>
    </row>
    <row r="302">
      <c r="D302" s="31"/>
    </row>
    <row r="303">
      <c r="D303" s="31"/>
    </row>
    <row r="304">
      <c r="D304" s="31"/>
    </row>
    <row r="305">
      <c r="D305" s="31"/>
    </row>
    <row r="306">
      <c r="D306" s="31"/>
    </row>
    <row r="307">
      <c r="D307" s="31"/>
    </row>
    <row r="308">
      <c r="D308" s="31"/>
    </row>
    <row r="309">
      <c r="D309" s="31"/>
    </row>
    <row r="310">
      <c r="D310" s="31"/>
    </row>
    <row r="311">
      <c r="D311" s="31"/>
    </row>
    <row r="312">
      <c r="D312" s="31"/>
    </row>
    <row r="313">
      <c r="D313" s="31"/>
    </row>
    <row r="314">
      <c r="D314" s="31"/>
    </row>
    <row r="315">
      <c r="D315" s="31"/>
    </row>
    <row r="316">
      <c r="D316" s="31"/>
    </row>
    <row r="317">
      <c r="D317" s="31"/>
    </row>
    <row r="318">
      <c r="D318" s="31"/>
    </row>
    <row r="319">
      <c r="D319" s="31"/>
    </row>
    <row r="320">
      <c r="D320" s="31"/>
    </row>
    <row r="321">
      <c r="D321" s="31"/>
    </row>
    <row r="322">
      <c r="D322" s="31"/>
    </row>
    <row r="323">
      <c r="D323" s="31"/>
    </row>
    <row r="324">
      <c r="D324" s="31"/>
    </row>
    <row r="325">
      <c r="D325" s="31"/>
    </row>
    <row r="326">
      <c r="D326" s="31"/>
    </row>
    <row r="327">
      <c r="D327" s="31"/>
    </row>
    <row r="328">
      <c r="D328" s="31"/>
    </row>
    <row r="329">
      <c r="D329" s="31"/>
    </row>
    <row r="330">
      <c r="D330" s="31"/>
    </row>
    <row r="331">
      <c r="D331" s="31"/>
    </row>
    <row r="332">
      <c r="D332" s="31"/>
    </row>
    <row r="333">
      <c r="D333" s="31"/>
    </row>
    <row r="334">
      <c r="D334" s="31"/>
    </row>
    <row r="335">
      <c r="D335" s="31"/>
    </row>
    <row r="336">
      <c r="D336" s="31"/>
    </row>
    <row r="337">
      <c r="D337" s="31"/>
    </row>
    <row r="338">
      <c r="D338" s="31"/>
    </row>
    <row r="339">
      <c r="D339" s="31"/>
    </row>
    <row r="340">
      <c r="D340" s="31"/>
    </row>
    <row r="341">
      <c r="D341" s="31"/>
    </row>
    <row r="342">
      <c r="D342" s="31"/>
    </row>
    <row r="343">
      <c r="D343" s="31"/>
    </row>
    <row r="344">
      <c r="D344" s="31"/>
    </row>
    <row r="345">
      <c r="D345" s="31"/>
    </row>
    <row r="346">
      <c r="D346" s="31"/>
    </row>
    <row r="347">
      <c r="D347" s="31"/>
    </row>
    <row r="348">
      <c r="D348" s="31"/>
    </row>
    <row r="349">
      <c r="D349" s="31"/>
    </row>
    <row r="350">
      <c r="D350" s="31"/>
    </row>
    <row r="351">
      <c r="D351" s="31"/>
    </row>
    <row r="352">
      <c r="D352" s="31"/>
    </row>
    <row r="353">
      <c r="D353" s="31"/>
    </row>
    <row r="354">
      <c r="D354" s="31"/>
    </row>
    <row r="355">
      <c r="D355" s="31"/>
    </row>
    <row r="356">
      <c r="D356" s="31"/>
    </row>
    <row r="357">
      <c r="D357" s="31"/>
    </row>
    <row r="358">
      <c r="D358" s="31"/>
    </row>
    <row r="359">
      <c r="D359" s="31"/>
    </row>
    <row r="360">
      <c r="D360" s="31"/>
    </row>
    <row r="361">
      <c r="D361" s="31"/>
    </row>
    <row r="362">
      <c r="D362" s="31"/>
    </row>
    <row r="363">
      <c r="D363" s="31"/>
    </row>
    <row r="364">
      <c r="D364" s="31"/>
    </row>
    <row r="365">
      <c r="D365" s="31"/>
    </row>
    <row r="366">
      <c r="D366" s="31"/>
    </row>
    <row r="367">
      <c r="D367" s="31"/>
    </row>
    <row r="368">
      <c r="D368" s="31"/>
    </row>
    <row r="369">
      <c r="D369" s="31"/>
    </row>
    <row r="370">
      <c r="D370" s="31"/>
    </row>
    <row r="371">
      <c r="D371" s="31"/>
    </row>
    <row r="372">
      <c r="D372" s="31"/>
    </row>
    <row r="373">
      <c r="D373" s="31"/>
    </row>
    <row r="374">
      <c r="D374" s="31"/>
    </row>
    <row r="375">
      <c r="D375" s="31"/>
    </row>
    <row r="376">
      <c r="D376" s="31"/>
    </row>
    <row r="377">
      <c r="D377" s="31"/>
    </row>
    <row r="378">
      <c r="D378" s="31"/>
    </row>
    <row r="379">
      <c r="D379" s="31"/>
    </row>
    <row r="380">
      <c r="D380" s="31"/>
    </row>
    <row r="381">
      <c r="D381" s="31"/>
    </row>
    <row r="382">
      <c r="D382" s="31"/>
    </row>
    <row r="383">
      <c r="D383" s="31"/>
    </row>
    <row r="384">
      <c r="D384" s="31"/>
    </row>
    <row r="385">
      <c r="D385" s="31"/>
    </row>
    <row r="386">
      <c r="D386" s="31"/>
    </row>
    <row r="387">
      <c r="D387" s="31"/>
    </row>
    <row r="388">
      <c r="D388" s="31"/>
    </row>
    <row r="389">
      <c r="D389" s="31"/>
    </row>
    <row r="390">
      <c r="D390" s="31"/>
    </row>
    <row r="391">
      <c r="D391" s="31"/>
    </row>
    <row r="392">
      <c r="D392" s="31"/>
    </row>
    <row r="393">
      <c r="D393" s="31"/>
    </row>
    <row r="394">
      <c r="D394" s="31"/>
    </row>
    <row r="395">
      <c r="D395" s="31"/>
    </row>
    <row r="396">
      <c r="D396" s="31"/>
    </row>
    <row r="397">
      <c r="D397" s="31"/>
    </row>
    <row r="398">
      <c r="D398" s="31"/>
    </row>
    <row r="399">
      <c r="D399" s="31"/>
    </row>
    <row r="400">
      <c r="D400" s="31"/>
    </row>
    <row r="401">
      <c r="D401" s="31"/>
    </row>
    <row r="402">
      <c r="D402" s="31"/>
    </row>
    <row r="403">
      <c r="D403" s="31"/>
    </row>
    <row r="404">
      <c r="D404" s="31"/>
    </row>
    <row r="405">
      <c r="D405" s="31"/>
    </row>
    <row r="406">
      <c r="D406" s="31"/>
    </row>
    <row r="407">
      <c r="D407" s="31"/>
    </row>
    <row r="408">
      <c r="D408" s="31"/>
    </row>
    <row r="409">
      <c r="D409" s="31"/>
    </row>
    <row r="410">
      <c r="D410" s="31"/>
    </row>
    <row r="411">
      <c r="D411" s="31"/>
    </row>
    <row r="412">
      <c r="D412" s="31"/>
    </row>
    <row r="413">
      <c r="D413" s="31"/>
    </row>
    <row r="414">
      <c r="D414" s="31"/>
    </row>
    <row r="415">
      <c r="D415" s="31"/>
    </row>
    <row r="416">
      <c r="D416" s="31"/>
    </row>
    <row r="417">
      <c r="D417" s="31"/>
    </row>
    <row r="418">
      <c r="D418" s="31"/>
    </row>
    <row r="419">
      <c r="D419" s="31"/>
    </row>
    <row r="420">
      <c r="D420" s="31"/>
    </row>
    <row r="421">
      <c r="D421" s="31"/>
    </row>
    <row r="422">
      <c r="D422" s="31"/>
    </row>
    <row r="423">
      <c r="D423" s="31"/>
    </row>
    <row r="424">
      <c r="D424" s="31"/>
    </row>
    <row r="425">
      <c r="D425" s="31"/>
    </row>
    <row r="426">
      <c r="D426" s="31"/>
    </row>
    <row r="427">
      <c r="D427" s="31"/>
    </row>
    <row r="428">
      <c r="D428" s="31"/>
    </row>
    <row r="429">
      <c r="D429" s="31"/>
    </row>
    <row r="430">
      <c r="D430" s="31"/>
    </row>
    <row r="431">
      <c r="D431" s="31"/>
    </row>
    <row r="432">
      <c r="D432" s="31"/>
    </row>
    <row r="433">
      <c r="D433" s="31"/>
    </row>
    <row r="434">
      <c r="D434" s="31"/>
    </row>
    <row r="435">
      <c r="D435" s="31"/>
    </row>
    <row r="436">
      <c r="D436" s="31"/>
    </row>
    <row r="437">
      <c r="D437" s="31"/>
    </row>
    <row r="438">
      <c r="D438" s="31"/>
    </row>
    <row r="439">
      <c r="D439" s="31"/>
    </row>
    <row r="440">
      <c r="D440" s="31"/>
    </row>
    <row r="441">
      <c r="D441" s="31"/>
    </row>
    <row r="442">
      <c r="D442" s="31"/>
    </row>
    <row r="443">
      <c r="D443" s="31"/>
    </row>
    <row r="444">
      <c r="D444" s="31"/>
    </row>
    <row r="445">
      <c r="D445" s="31"/>
    </row>
    <row r="446">
      <c r="D446" s="31"/>
    </row>
    <row r="447">
      <c r="D447" s="31"/>
    </row>
    <row r="448">
      <c r="D448" s="31"/>
    </row>
    <row r="449">
      <c r="D449" s="31"/>
    </row>
    <row r="450">
      <c r="D450" s="31"/>
    </row>
    <row r="451">
      <c r="D451" s="31"/>
    </row>
    <row r="452">
      <c r="D452" s="31"/>
    </row>
    <row r="453">
      <c r="D453" s="31"/>
    </row>
    <row r="454">
      <c r="D454" s="31"/>
    </row>
    <row r="455">
      <c r="D455" s="31"/>
    </row>
    <row r="456">
      <c r="D456" s="31"/>
    </row>
    <row r="457">
      <c r="D457" s="31"/>
    </row>
    <row r="458">
      <c r="D458" s="31"/>
    </row>
    <row r="459">
      <c r="D459" s="31"/>
    </row>
    <row r="460">
      <c r="D460" s="31"/>
    </row>
    <row r="461">
      <c r="D461" s="31"/>
    </row>
    <row r="462">
      <c r="D462" s="31"/>
    </row>
    <row r="463">
      <c r="D463" s="31"/>
    </row>
    <row r="464">
      <c r="D464" s="31"/>
    </row>
    <row r="465">
      <c r="D465" s="31"/>
    </row>
    <row r="466">
      <c r="D466" s="31"/>
    </row>
    <row r="467">
      <c r="D467" s="31"/>
    </row>
    <row r="468">
      <c r="D468" s="31"/>
    </row>
    <row r="469">
      <c r="D469" s="31"/>
    </row>
    <row r="470">
      <c r="D470" s="31"/>
    </row>
    <row r="471">
      <c r="D471" s="31"/>
    </row>
    <row r="472">
      <c r="D472" s="31"/>
    </row>
    <row r="473">
      <c r="D473" s="31"/>
    </row>
    <row r="474">
      <c r="D474" s="31"/>
    </row>
    <row r="475">
      <c r="D475" s="31"/>
    </row>
    <row r="476">
      <c r="D476" s="31"/>
    </row>
    <row r="477">
      <c r="D477" s="31"/>
    </row>
    <row r="478">
      <c r="D478" s="31"/>
    </row>
    <row r="479">
      <c r="D479" s="31"/>
    </row>
    <row r="480">
      <c r="D480" s="31"/>
    </row>
    <row r="481">
      <c r="D481" s="31"/>
    </row>
    <row r="482">
      <c r="D482" s="31"/>
    </row>
    <row r="483">
      <c r="D483" s="31"/>
    </row>
    <row r="484">
      <c r="D484" s="31"/>
    </row>
    <row r="485">
      <c r="D485" s="31"/>
    </row>
    <row r="486">
      <c r="D486" s="31"/>
    </row>
    <row r="487">
      <c r="D487" s="31"/>
    </row>
    <row r="488">
      <c r="D488" s="31"/>
    </row>
    <row r="489">
      <c r="D489" s="31"/>
    </row>
    <row r="490">
      <c r="D490" s="31"/>
    </row>
    <row r="491">
      <c r="D491" s="31"/>
    </row>
    <row r="492">
      <c r="D492" s="31"/>
    </row>
    <row r="493">
      <c r="D493" s="31"/>
    </row>
    <row r="494">
      <c r="D494" s="31"/>
    </row>
    <row r="495">
      <c r="D495" s="31"/>
    </row>
    <row r="496">
      <c r="D496" s="31"/>
    </row>
    <row r="497">
      <c r="D497" s="31"/>
    </row>
    <row r="498">
      <c r="D498" s="31"/>
    </row>
    <row r="499">
      <c r="D499" s="31"/>
    </row>
    <row r="500">
      <c r="D500" s="31"/>
    </row>
    <row r="501">
      <c r="D501" s="31"/>
    </row>
    <row r="502">
      <c r="D502" s="31"/>
    </row>
    <row r="503">
      <c r="D503" s="31"/>
    </row>
    <row r="504">
      <c r="D504" s="31"/>
    </row>
    <row r="505">
      <c r="D505" s="31"/>
    </row>
    <row r="506">
      <c r="D506" s="31"/>
    </row>
    <row r="507">
      <c r="D507" s="31"/>
    </row>
    <row r="508">
      <c r="D508" s="31"/>
    </row>
    <row r="509">
      <c r="D509" s="31"/>
    </row>
    <row r="510">
      <c r="D510" s="31"/>
    </row>
    <row r="511">
      <c r="D511" s="31"/>
    </row>
    <row r="512">
      <c r="D512" s="31"/>
    </row>
    <row r="513">
      <c r="D513" s="31"/>
    </row>
    <row r="514">
      <c r="D514" s="31"/>
    </row>
    <row r="515">
      <c r="D515" s="31"/>
    </row>
    <row r="516">
      <c r="D516" s="31"/>
    </row>
    <row r="517">
      <c r="D517" s="31"/>
    </row>
    <row r="518">
      <c r="D518" s="31"/>
    </row>
    <row r="519">
      <c r="D519" s="31"/>
    </row>
    <row r="520">
      <c r="D520" s="31"/>
    </row>
    <row r="521">
      <c r="D521" s="31"/>
    </row>
    <row r="522">
      <c r="D522" s="31"/>
    </row>
    <row r="523">
      <c r="D523" s="31"/>
    </row>
    <row r="524">
      <c r="D524" s="31"/>
    </row>
    <row r="525">
      <c r="D525" s="31"/>
    </row>
    <row r="526">
      <c r="D526" s="31"/>
    </row>
    <row r="527">
      <c r="D527" s="31"/>
    </row>
    <row r="528">
      <c r="D528" s="31"/>
    </row>
    <row r="529">
      <c r="D529" s="31"/>
    </row>
    <row r="530">
      <c r="D530" s="31"/>
    </row>
    <row r="531">
      <c r="D531" s="31"/>
    </row>
    <row r="532">
      <c r="D532" s="31"/>
    </row>
    <row r="533">
      <c r="D533" s="31"/>
    </row>
    <row r="534">
      <c r="D534" s="31"/>
    </row>
    <row r="535">
      <c r="D535" s="31"/>
    </row>
    <row r="536">
      <c r="D536" s="31"/>
    </row>
    <row r="537">
      <c r="D537" s="31"/>
    </row>
    <row r="538">
      <c r="D538" s="31"/>
    </row>
    <row r="539">
      <c r="D539" s="31"/>
    </row>
    <row r="540">
      <c r="D540" s="31"/>
    </row>
    <row r="541">
      <c r="D541" s="31"/>
    </row>
    <row r="542">
      <c r="D542" s="31"/>
    </row>
    <row r="543">
      <c r="D543" s="31"/>
    </row>
    <row r="544">
      <c r="D544" s="31"/>
    </row>
    <row r="545">
      <c r="D545" s="31"/>
    </row>
    <row r="546">
      <c r="D546" s="31"/>
    </row>
    <row r="547">
      <c r="D547" s="31"/>
    </row>
    <row r="548">
      <c r="D548" s="31"/>
    </row>
    <row r="549">
      <c r="D549" s="31"/>
    </row>
    <row r="550">
      <c r="D550" s="31"/>
    </row>
    <row r="551">
      <c r="D551" s="31"/>
    </row>
    <row r="552">
      <c r="D552" s="31"/>
    </row>
    <row r="553">
      <c r="D553" s="31"/>
    </row>
    <row r="554">
      <c r="D554" s="31"/>
    </row>
    <row r="555">
      <c r="D555" s="31"/>
    </row>
    <row r="556">
      <c r="D556" s="31"/>
    </row>
    <row r="557">
      <c r="D557" s="31"/>
    </row>
    <row r="558">
      <c r="D558" s="31"/>
    </row>
    <row r="559">
      <c r="D559" s="31"/>
    </row>
    <row r="560">
      <c r="D560" s="31"/>
    </row>
    <row r="561">
      <c r="D561" s="31"/>
    </row>
    <row r="562">
      <c r="D562" s="31"/>
    </row>
    <row r="563">
      <c r="D563" s="31"/>
    </row>
    <row r="564">
      <c r="D564" s="31"/>
    </row>
    <row r="565">
      <c r="D565" s="31"/>
    </row>
    <row r="566">
      <c r="D566" s="31"/>
    </row>
    <row r="567">
      <c r="D567" s="31"/>
    </row>
    <row r="568">
      <c r="D568" s="31"/>
    </row>
    <row r="569">
      <c r="D569" s="31"/>
    </row>
    <row r="570">
      <c r="D570" s="31"/>
    </row>
    <row r="571">
      <c r="D571" s="31"/>
    </row>
    <row r="572">
      <c r="D572" s="31"/>
    </row>
    <row r="573">
      <c r="D573" s="31"/>
    </row>
    <row r="574">
      <c r="D574" s="31"/>
    </row>
    <row r="575">
      <c r="D575" s="31"/>
    </row>
    <row r="576">
      <c r="D576" s="31"/>
    </row>
    <row r="577">
      <c r="D577" s="31"/>
    </row>
    <row r="578">
      <c r="D578" s="31"/>
    </row>
    <row r="579">
      <c r="D579" s="31"/>
    </row>
    <row r="580">
      <c r="D580" s="31"/>
    </row>
    <row r="581">
      <c r="D581" s="31"/>
    </row>
    <row r="582">
      <c r="D582" s="31"/>
    </row>
    <row r="583">
      <c r="D583" s="31"/>
    </row>
    <row r="584">
      <c r="D584" s="31"/>
    </row>
    <row r="585">
      <c r="D585" s="31"/>
    </row>
    <row r="586">
      <c r="D586" s="31"/>
    </row>
    <row r="587">
      <c r="D587" s="31"/>
    </row>
    <row r="588">
      <c r="D588" s="31"/>
    </row>
    <row r="589">
      <c r="D589" s="31"/>
    </row>
    <row r="590">
      <c r="D590" s="31"/>
    </row>
    <row r="591">
      <c r="D591" s="31"/>
    </row>
    <row r="592">
      <c r="D592" s="31"/>
    </row>
    <row r="593">
      <c r="D593" s="31"/>
    </row>
    <row r="594">
      <c r="D594" s="31"/>
    </row>
    <row r="595">
      <c r="D595" s="31"/>
    </row>
    <row r="596">
      <c r="D596" s="31"/>
    </row>
    <row r="597">
      <c r="D597" s="31"/>
    </row>
    <row r="598">
      <c r="D598" s="31"/>
    </row>
    <row r="599">
      <c r="D599" s="31"/>
    </row>
    <row r="600">
      <c r="D600" s="31"/>
    </row>
    <row r="601">
      <c r="D601" s="31"/>
    </row>
    <row r="602">
      <c r="D602" s="31"/>
    </row>
    <row r="603">
      <c r="D603" s="31"/>
    </row>
    <row r="604">
      <c r="D604" s="31"/>
    </row>
    <row r="605">
      <c r="D605" s="31"/>
    </row>
    <row r="606">
      <c r="D606" s="31"/>
    </row>
    <row r="607">
      <c r="D607" s="31"/>
    </row>
    <row r="608">
      <c r="D608" s="31"/>
    </row>
    <row r="609">
      <c r="D609" s="31"/>
    </row>
    <row r="610">
      <c r="D610" s="31"/>
    </row>
    <row r="611">
      <c r="D611" s="31"/>
    </row>
    <row r="612">
      <c r="D612" s="31"/>
    </row>
    <row r="613">
      <c r="D613" s="31"/>
    </row>
    <row r="614">
      <c r="D614" s="31"/>
    </row>
    <row r="615">
      <c r="D615" s="31"/>
    </row>
    <row r="616">
      <c r="D616" s="31"/>
    </row>
    <row r="617">
      <c r="D617" s="31"/>
    </row>
    <row r="618">
      <c r="D618" s="31"/>
    </row>
    <row r="619">
      <c r="D619" s="31"/>
    </row>
    <row r="620">
      <c r="D620" s="31"/>
    </row>
    <row r="621">
      <c r="D621" s="31"/>
    </row>
    <row r="622">
      <c r="D622" s="31"/>
    </row>
    <row r="623">
      <c r="D623" s="31"/>
    </row>
    <row r="624">
      <c r="D624" s="31"/>
    </row>
    <row r="625">
      <c r="D625" s="31"/>
    </row>
    <row r="626">
      <c r="D626" s="31"/>
    </row>
    <row r="627">
      <c r="D627" s="31"/>
    </row>
    <row r="628">
      <c r="D628" s="31"/>
    </row>
    <row r="629">
      <c r="D629" s="31"/>
    </row>
    <row r="630">
      <c r="D630" s="31"/>
    </row>
    <row r="631">
      <c r="D631" s="31"/>
    </row>
    <row r="632">
      <c r="D632" s="31"/>
    </row>
    <row r="633">
      <c r="D633" s="31"/>
    </row>
    <row r="634">
      <c r="D634" s="31"/>
    </row>
    <row r="635">
      <c r="D635" s="31"/>
    </row>
    <row r="636">
      <c r="D636" s="31"/>
    </row>
    <row r="637">
      <c r="D637" s="31"/>
    </row>
    <row r="638">
      <c r="D638" s="31"/>
    </row>
    <row r="639">
      <c r="D639" s="31"/>
    </row>
    <row r="640">
      <c r="D640" s="31"/>
    </row>
    <row r="641">
      <c r="D641" s="31"/>
    </row>
    <row r="642">
      <c r="D642" s="31"/>
    </row>
    <row r="643">
      <c r="D643" s="31"/>
    </row>
    <row r="644">
      <c r="D644" s="31"/>
    </row>
    <row r="645">
      <c r="D645" s="31"/>
    </row>
    <row r="646">
      <c r="D646" s="31"/>
    </row>
    <row r="647">
      <c r="D647" s="31"/>
    </row>
    <row r="648">
      <c r="D648" s="31"/>
    </row>
    <row r="649">
      <c r="D649" s="31"/>
    </row>
    <row r="650">
      <c r="D650" s="31"/>
    </row>
    <row r="651">
      <c r="D651" s="31"/>
    </row>
    <row r="652">
      <c r="D652" s="31"/>
    </row>
    <row r="653">
      <c r="D653" s="31"/>
    </row>
    <row r="654">
      <c r="D654" s="31"/>
    </row>
    <row r="655">
      <c r="D655" s="31"/>
    </row>
    <row r="656">
      <c r="D656" s="31"/>
    </row>
    <row r="657">
      <c r="D657" s="31"/>
    </row>
    <row r="658">
      <c r="D658" s="31"/>
    </row>
    <row r="659">
      <c r="D659" s="31"/>
    </row>
    <row r="660">
      <c r="D660" s="31"/>
    </row>
    <row r="661">
      <c r="D661" s="31"/>
    </row>
    <row r="662">
      <c r="D662" s="31"/>
    </row>
    <row r="663">
      <c r="D663" s="31"/>
    </row>
    <row r="664">
      <c r="D664" s="31"/>
    </row>
    <row r="665">
      <c r="D665" s="31"/>
    </row>
    <row r="666">
      <c r="D666" s="31"/>
    </row>
    <row r="667">
      <c r="D667" s="31"/>
    </row>
    <row r="668">
      <c r="D668" s="31"/>
    </row>
    <row r="669">
      <c r="D669" s="31"/>
    </row>
    <row r="670">
      <c r="D670" s="31"/>
    </row>
    <row r="671">
      <c r="D671" s="31"/>
    </row>
    <row r="672">
      <c r="D672" s="31"/>
    </row>
    <row r="673">
      <c r="D673" s="31"/>
    </row>
    <row r="674">
      <c r="D674" s="31"/>
    </row>
    <row r="675">
      <c r="D675" s="31"/>
    </row>
    <row r="676">
      <c r="D676" s="31"/>
    </row>
    <row r="677">
      <c r="D677" s="31"/>
    </row>
    <row r="678">
      <c r="D678" s="31"/>
    </row>
    <row r="679">
      <c r="D679" s="31"/>
    </row>
    <row r="680">
      <c r="D680" s="31"/>
    </row>
    <row r="681">
      <c r="D681" s="31"/>
    </row>
    <row r="682">
      <c r="D682" s="31"/>
    </row>
    <row r="683">
      <c r="D683" s="31"/>
    </row>
    <row r="684">
      <c r="D684" s="31"/>
    </row>
    <row r="685">
      <c r="D685" s="31"/>
    </row>
    <row r="686">
      <c r="D686" s="31"/>
    </row>
    <row r="687">
      <c r="D687" s="31"/>
    </row>
    <row r="688">
      <c r="D688" s="31"/>
    </row>
    <row r="689">
      <c r="D689" s="31"/>
    </row>
    <row r="690">
      <c r="D690" s="31"/>
    </row>
    <row r="691">
      <c r="D691" s="31"/>
    </row>
    <row r="692">
      <c r="D692" s="31"/>
    </row>
    <row r="693">
      <c r="D693" s="31"/>
    </row>
    <row r="694">
      <c r="D694" s="31"/>
    </row>
    <row r="695">
      <c r="D695" s="31"/>
    </row>
    <row r="696">
      <c r="D696" s="31"/>
    </row>
    <row r="697">
      <c r="D697" s="31"/>
    </row>
    <row r="698">
      <c r="D698" s="31"/>
    </row>
    <row r="699">
      <c r="D699" s="31"/>
    </row>
    <row r="700">
      <c r="D700" s="31"/>
    </row>
    <row r="701">
      <c r="D701" s="31"/>
    </row>
    <row r="702">
      <c r="D702" s="31"/>
    </row>
    <row r="703">
      <c r="D703" s="31"/>
    </row>
    <row r="704">
      <c r="D704" s="31"/>
    </row>
    <row r="705">
      <c r="D705" s="31"/>
    </row>
    <row r="706">
      <c r="D706" s="31"/>
    </row>
    <row r="707">
      <c r="D707" s="31"/>
    </row>
    <row r="708">
      <c r="D708" s="31"/>
    </row>
    <row r="709">
      <c r="D709" s="31"/>
    </row>
    <row r="710">
      <c r="D710" s="31"/>
    </row>
    <row r="711">
      <c r="D711" s="31"/>
    </row>
    <row r="712">
      <c r="D712" s="31"/>
    </row>
    <row r="713">
      <c r="D713" s="31"/>
    </row>
    <row r="714">
      <c r="D714" s="31"/>
    </row>
    <row r="715">
      <c r="D715" s="31"/>
    </row>
    <row r="716">
      <c r="D716" s="31"/>
    </row>
    <row r="717">
      <c r="D717" s="31"/>
    </row>
    <row r="718">
      <c r="D718" s="31"/>
    </row>
    <row r="719">
      <c r="D719" s="31"/>
    </row>
    <row r="720">
      <c r="D720" s="31"/>
    </row>
    <row r="721">
      <c r="D721" s="31"/>
    </row>
    <row r="722">
      <c r="D722" s="31"/>
    </row>
    <row r="723">
      <c r="D723" s="31"/>
    </row>
    <row r="724">
      <c r="D724" s="31"/>
    </row>
    <row r="725">
      <c r="D725" s="31"/>
    </row>
    <row r="726">
      <c r="D726" s="31"/>
    </row>
    <row r="727">
      <c r="D727" s="31"/>
    </row>
    <row r="728">
      <c r="D728" s="31"/>
    </row>
    <row r="729">
      <c r="D729" s="31"/>
    </row>
    <row r="730">
      <c r="D730" s="31"/>
    </row>
    <row r="731">
      <c r="D731" s="31"/>
    </row>
    <row r="732">
      <c r="D732" s="31"/>
    </row>
    <row r="733">
      <c r="D733" s="31"/>
    </row>
    <row r="734">
      <c r="D734" s="31"/>
    </row>
    <row r="735">
      <c r="D735" s="31"/>
    </row>
    <row r="736">
      <c r="D736" s="31"/>
    </row>
    <row r="737">
      <c r="D737" s="31"/>
    </row>
    <row r="738">
      <c r="D738" s="31"/>
    </row>
    <row r="739">
      <c r="D739" s="31"/>
    </row>
    <row r="740">
      <c r="D740" s="31"/>
    </row>
    <row r="741">
      <c r="D741" s="31"/>
    </row>
    <row r="742">
      <c r="D742" s="31"/>
    </row>
    <row r="743">
      <c r="D743" s="31"/>
    </row>
    <row r="744">
      <c r="D744" s="31"/>
    </row>
    <row r="745">
      <c r="D745" s="31"/>
    </row>
    <row r="746">
      <c r="D746" s="31"/>
    </row>
    <row r="747">
      <c r="D747" s="31"/>
    </row>
    <row r="748">
      <c r="D748" s="31"/>
    </row>
    <row r="749">
      <c r="D749" s="31"/>
    </row>
    <row r="750">
      <c r="D750" s="31"/>
    </row>
    <row r="751">
      <c r="D751" s="31"/>
    </row>
    <row r="752">
      <c r="D752" s="31"/>
    </row>
    <row r="753">
      <c r="D753" s="31"/>
    </row>
    <row r="754">
      <c r="D754" s="31"/>
    </row>
    <row r="755">
      <c r="D755" s="31"/>
    </row>
    <row r="756">
      <c r="D756" s="31"/>
    </row>
    <row r="757">
      <c r="D757" s="31"/>
    </row>
    <row r="758">
      <c r="D758" s="31"/>
    </row>
    <row r="759">
      <c r="D759" s="31"/>
    </row>
    <row r="760">
      <c r="D760" s="31"/>
    </row>
    <row r="761">
      <c r="D761" s="31"/>
    </row>
    <row r="762">
      <c r="D762" s="31"/>
    </row>
    <row r="763">
      <c r="D763" s="31"/>
    </row>
    <row r="764">
      <c r="D764" s="31"/>
    </row>
    <row r="765">
      <c r="D765" s="31"/>
    </row>
    <row r="766">
      <c r="D766" s="31"/>
    </row>
    <row r="767">
      <c r="D767" s="31"/>
    </row>
    <row r="768">
      <c r="D768" s="31"/>
    </row>
    <row r="769">
      <c r="D769" s="31"/>
    </row>
    <row r="770">
      <c r="D770" s="31"/>
    </row>
    <row r="771">
      <c r="D771" s="31"/>
    </row>
    <row r="772">
      <c r="D772" s="31"/>
    </row>
    <row r="773">
      <c r="D773" s="31"/>
    </row>
    <row r="774">
      <c r="D774" s="31"/>
    </row>
    <row r="775">
      <c r="D775" s="31"/>
    </row>
    <row r="776">
      <c r="D776" s="31"/>
    </row>
    <row r="777">
      <c r="D777" s="31"/>
    </row>
    <row r="778">
      <c r="D778" s="31"/>
    </row>
    <row r="779">
      <c r="D779" s="31"/>
    </row>
    <row r="780">
      <c r="D780" s="31"/>
    </row>
    <row r="781">
      <c r="D781" s="31"/>
    </row>
    <row r="782">
      <c r="D782" s="31"/>
    </row>
    <row r="783">
      <c r="D783" s="31"/>
    </row>
    <row r="784">
      <c r="D784" s="31"/>
    </row>
    <row r="785">
      <c r="D785" s="31"/>
    </row>
    <row r="786">
      <c r="D786" s="31"/>
    </row>
    <row r="787">
      <c r="D787" s="31"/>
    </row>
    <row r="788">
      <c r="D788" s="31"/>
    </row>
    <row r="789">
      <c r="D789" s="31"/>
    </row>
    <row r="790">
      <c r="D790" s="31"/>
    </row>
    <row r="791">
      <c r="D791" s="31"/>
    </row>
    <row r="792">
      <c r="D792" s="31"/>
    </row>
    <row r="793">
      <c r="D793" s="31"/>
    </row>
    <row r="794">
      <c r="D794" s="31"/>
    </row>
    <row r="795">
      <c r="D795" s="31"/>
    </row>
    <row r="796">
      <c r="D796" s="31"/>
    </row>
    <row r="797">
      <c r="D797" s="31"/>
    </row>
    <row r="798">
      <c r="D798" s="31"/>
    </row>
    <row r="799">
      <c r="D799" s="31"/>
    </row>
    <row r="800">
      <c r="D800" s="31"/>
    </row>
    <row r="801">
      <c r="D801" s="31"/>
    </row>
    <row r="802">
      <c r="D802" s="31"/>
    </row>
    <row r="803">
      <c r="D803" s="31"/>
    </row>
    <row r="804">
      <c r="D804" s="31"/>
    </row>
    <row r="805">
      <c r="D805" s="31"/>
    </row>
    <row r="806">
      <c r="D806" s="31"/>
    </row>
    <row r="807">
      <c r="D807" s="31"/>
    </row>
    <row r="808">
      <c r="D808" s="31"/>
    </row>
    <row r="809">
      <c r="D809" s="31"/>
    </row>
    <row r="810">
      <c r="D810" s="31"/>
    </row>
    <row r="811">
      <c r="D811" s="31"/>
    </row>
    <row r="812">
      <c r="D812" s="31"/>
    </row>
    <row r="813">
      <c r="D813" s="31"/>
    </row>
    <row r="814">
      <c r="D814" s="31"/>
    </row>
    <row r="815">
      <c r="D815" s="31"/>
    </row>
    <row r="816">
      <c r="D816" s="31"/>
    </row>
    <row r="817">
      <c r="D817" s="31"/>
    </row>
    <row r="818">
      <c r="D818" s="31"/>
    </row>
    <row r="819">
      <c r="D819" s="31"/>
    </row>
    <row r="820">
      <c r="D820" s="31"/>
    </row>
    <row r="821">
      <c r="D821" s="31"/>
    </row>
    <row r="822">
      <c r="D822" s="31"/>
    </row>
    <row r="823">
      <c r="D823" s="31"/>
    </row>
    <row r="824">
      <c r="D824" s="31"/>
    </row>
    <row r="825">
      <c r="D825" s="31"/>
    </row>
    <row r="826">
      <c r="D826" s="31"/>
    </row>
    <row r="827">
      <c r="D827" s="31"/>
    </row>
    <row r="828">
      <c r="D828" s="31"/>
    </row>
    <row r="829">
      <c r="D829" s="31"/>
    </row>
    <row r="830">
      <c r="D830" s="31"/>
    </row>
    <row r="831">
      <c r="D831" s="31"/>
    </row>
    <row r="832">
      <c r="D832" s="31"/>
    </row>
    <row r="833">
      <c r="D833" s="31"/>
    </row>
    <row r="834">
      <c r="D834" s="31"/>
    </row>
    <row r="835">
      <c r="D835" s="31"/>
    </row>
    <row r="836">
      <c r="D836" s="31"/>
    </row>
    <row r="837">
      <c r="D837" s="31"/>
    </row>
    <row r="838">
      <c r="D838" s="31"/>
    </row>
    <row r="839">
      <c r="D839" s="31"/>
    </row>
    <row r="840">
      <c r="D840" s="31"/>
    </row>
    <row r="841">
      <c r="D841" s="31"/>
    </row>
    <row r="842">
      <c r="D842" s="31"/>
    </row>
    <row r="843">
      <c r="D843" s="31"/>
    </row>
    <row r="844">
      <c r="D844" s="31"/>
    </row>
    <row r="845">
      <c r="D845" s="31"/>
    </row>
    <row r="846">
      <c r="D846" s="31"/>
    </row>
    <row r="847">
      <c r="D847" s="31"/>
    </row>
    <row r="848">
      <c r="D848" s="31"/>
    </row>
    <row r="849">
      <c r="D849" s="31"/>
    </row>
    <row r="850">
      <c r="D850" s="31"/>
    </row>
    <row r="851">
      <c r="D851" s="31"/>
    </row>
    <row r="852">
      <c r="D852" s="31"/>
    </row>
    <row r="853">
      <c r="D853" s="31"/>
    </row>
    <row r="854">
      <c r="D854" s="31"/>
    </row>
    <row r="855">
      <c r="D855" s="31"/>
    </row>
    <row r="856">
      <c r="D856" s="31"/>
    </row>
    <row r="857">
      <c r="D857" s="31"/>
    </row>
    <row r="858">
      <c r="D858" s="31"/>
    </row>
    <row r="859">
      <c r="D859" s="31"/>
    </row>
    <row r="860">
      <c r="D860" s="31"/>
    </row>
    <row r="861">
      <c r="D861" s="31"/>
    </row>
    <row r="862">
      <c r="D862" s="31"/>
    </row>
    <row r="863">
      <c r="D863" s="31"/>
    </row>
    <row r="864">
      <c r="D864" s="31"/>
    </row>
    <row r="865">
      <c r="D865" s="31"/>
    </row>
    <row r="866">
      <c r="D866" s="31"/>
    </row>
    <row r="867">
      <c r="D867" s="31"/>
    </row>
    <row r="868">
      <c r="D868" s="31"/>
    </row>
    <row r="869">
      <c r="D869" s="31"/>
    </row>
    <row r="870">
      <c r="D870" s="31"/>
    </row>
    <row r="871">
      <c r="D871" s="31"/>
    </row>
    <row r="872">
      <c r="D872" s="31"/>
    </row>
    <row r="873">
      <c r="D873" s="31"/>
    </row>
    <row r="874">
      <c r="D874" s="31"/>
    </row>
    <row r="875">
      <c r="D875" s="31"/>
    </row>
    <row r="876">
      <c r="D876" s="31"/>
    </row>
    <row r="877">
      <c r="D877" s="31"/>
    </row>
    <row r="878">
      <c r="D878" s="31"/>
    </row>
    <row r="879">
      <c r="D879" s="31"/>
    </row>
    <row r="880">
      <c r="D880" s="31"/>
    </row>
    <row r="881">
      <c r="D881" s="31"/>
    </row>
    <row r="882">
      <c r="D882" s="31"/>
    </row>
    <row r="883">
      <c r="D883" s="31"/>
    </row>
    <row r="884">
      <c r="D884" s="31"/>
    </row>
    <row r="885">
      <c r="D885" s="31"/>
    </row>
    <row r="886">
      <c r="D886" s="31"/>
    </row>
    <row r="887">
      <c r="D887" s="31"/>
    </row>
    <row r="888">
      <c r="D888" s="31"/>
    </row>
    <row r="889">
      <c r="D889" s="31"/>
    </row>
    <row r="890">
      <c r="D890" s="31"/>
    </row>
    <row r="891">
      <c r="D891" s="31"/>
    </row>
    <row r="892">
      <c r="D892" s="31"/>
    </row>
    <row r="893">
      <c r="D893" s="31"/>
    </row>
    <row r="894">
      <c r="D894" s="31"/>
    </row>
    <row r="895">
      <c r="D895" s="31"/>
    </row>
    <row r="896">
      <c r="D896" s="31"/>
    </row>
    <row r="897">
      <c r="D897" s="31"/>
    </row>
    <row r="898">
      <c r="D898" s="31"/>
    </row>
    <row r="899">
      <c r="D899" s="31"/>
    </row>
    <row r="900">
      <c r="D900" s="31"/>
    </row>
    <row r="901">
      <c r="D901" s="31"/>
    </row>
    <row r="902">
      <c r="D902" s="31"/>
    </row>
    <row r="903">
      <c r="D903" s="31"/>
    </row>
    <row r="904">
      <c r="D904" s="31"/>
    </row>
    <row r="905">
      <c r="D905" s="31"/>
    </row>
    <row r="906">
      <c r="D906" s="31"/>
    </row>
    <row r="907">
      <c r="D907" s="31"/>
    </row>
    <row r="908">
      <c r="D908" s="31"/>
    </row>
    <row r="909">
      <c r="D909" s="31"/>
    </row>
    <row r="910">
      <c r="D910" s="31"/>
    </row>
    <row r="911">
      <c r="D911" s="31"/>
    </row>
    <row r="912">
      <c r="D912" s="31"/>
    </row>
    <row r="913">
      <c r="D913" s="31"/>
    </row>
    <row r="914">
      <c r="D914" s="31"/>
    </row>
    <row r="915">
      <c r="D915" s="31"/>
    </row>
    <row r="916">
      <c r="D916" s="31"/>
    </row>
    <row r="917">
      <c r="D917" s="31"/>
    </row>
    <row r="918">
      <c r="D918" s="31"/>
    </row>
    <row r="919">
      <c r="D919" s="31"/>
    </row>
    <row r="920">
      <c r="D920" s="31"/>
    </row>
    <row r="921">
      <c r="D921" s="31"/>
    </row>
    <row r="922">
      <c r="D922" s="31"/>
    </row>
    <row r="923">
      <c r="D923" s="31"/>
    </row>
    <row r="924">
      <c r="D924" s="31"/>
    </row>
    <row r="925">
      <c r="D925" s="31"/>
    </row>
    <row r="926">
      <c r="D926" s="31"/>
    </row>
    <row r="927">
      <c r="D927" s="31"/>
    </row>
    <row r="928">
      <c r="D928" s="31"/>
    </row>
    <row r="929">
      <c r="D929" s="31"/>
    </row>
    <row r="930">
      <c r="D930" s="31"/>
    </row>
    <row r="931">
      <c r="D931" s="31"/>
    </row>
    <row r="932">
      <c r="D932" s="31"/>
    </row>
    <row r="933">
      <c r="D933" s="31"/>
    </row>
    <row r="934">
      <c r="D934" s="31"/>
    </row>
    <row r="935">
      <c r="D935" s="31"/>
    </row>
    <row r="936">
      <c r="D936" s="31"/>
    </row>
    <row r="937">
      <c r="D937" s="31"/>
    </row>
    <row r="938">
      <c r="D938" s="31"/>
    </row>
    <row r="939">
      <c r="D939" s="31"/>
    </row>
    <row r="940">
      <c r="D940" s="31"/>
    </row>
    <row r="941">
      <c r="D941" s="31"/>
    </row>
    <row r="942">
      <c r="D942" s="31"/>
    </row>
    <row r="943">
      <c r="D943" s="31"/>
    </row>
    <row r="944">
      <c r="D944" s="31"/>
    </row>
    <row r="945">
      <c r="D945" s="31"/>
    </row>
    <row r="946">
      <c r="D946" s="31"/>
    </row>
    <row r="947">
      <c r="D947" s="31"/>
    </row>
    <row r="948">
      <c r="D948" s="31"/>
    </row>
    <row r="949">
      <c r="D949" s="31"/>
    </row>
    <row r="950">
      <c r="D950" s="31"/>
    </row>
    <row r="951">
      <c r="D951" s="31"/>
    </row>
    <row r="952">
      <c r="D952" s="31"/>
    </row>
    <row r="953">
      <c r="D953" s="31"/>
    </row>
    <row r="954">
      <c r="D954" s="31"/>
    </row>
    <row r="955">
      <c r="D955" s="31"/>
    </row>
    <row r="956">
      <c r="D956" s="31"/>
    </row>
    <row r="957">
      <c r="D957" s="31"/>
    </row>
    <row r="958">
      <c r="D958" s="31"/>
    </row>
    <row r="959">
      <c r="D959" s="31"/>
    </row>
    <row r="960">
      <c r="D960" s="31"/>
    </row>
    <row r="961">
      <c r="D961" s="31"/>
    </row>
    <row r="962">
      <c r="D962" s="31"/>
    </row>
    <row r="963">
      <c r="D963" s="31"/>
    </row>
    <row r="964">
      <c r="D964" s="31"/>
    </row>
    <row r="965">
      <c r="D965" s="31"/>
    </row>
    <row r="966">
      <c r="D966" s="31"/>
    </row>
    <row r="967">
      <c r="D967" s="31"/>
    </row>
    <row r="968">
      <c r="D968" s="31"/>
    </row>
    <row r="969">
      <c r="D969" s="31"/>
    </row>
    <row r="970">
      <c r="D970" s="31"/>
    </row>
    <row r="971">
      <c r="D971" s="31"/>
    </row>
    <row r="972">
      <c r="D972" s="31"/>
    </row>
    <row r="973">
      <c r="D973" s="31"/>
    </row>
    <row r="974">
      <c r="D974" s="31"/>
    </row>
    <row r="975">
      <c r="D975" s="31"/>
    </row>
    <row r="976">
      <c r="D976" s="31"/>
    </row>
    <row r="977">
      <c r="D977" s="31"/>
    </row>
    <row r="978">
      <c r="D978" s="31"/>
    </row>
    <row r="979">
      <c r="D979" s="31"/>
    </row>
    <row r="980">
      <c r="D980" s="31"/>
    </row>
    <row r="981">
      <c r="D981" s="31"/>
    </row>
    <row r="982">
      <c r="D982" s="31"/>
    </row>
    <row r="983">
      <c r="D983" s="31"/>
    </row>
    <row r="984">
      <c r="D984" s="31"/>
    </row>
    <row r="985">
      <c r="D985" s="31"/>
    </row>
    <row r="986">
      <c r="D986" s="31"/>
    </row>
    <row r="987">
      <c r="D987" s="31"/>
    </row>
    <row r="988">
      <c r="D988" s="31"/>
    </row>
    <row r="989">
      <c r="D989" s="31"/>
    </row>
    <row r="990">
      <c r="D990" s="31"/>
    </row>
    <row r="991">
      <c r="D991" s="31"/>
    </row>
    <row r="992">
      <c r="D992" s="31"/>
    </row>
    <row r="993">
      <c r="D993" s="31"/>
    </row>
    <row r="994">
      <c r="D994" s="31"/>
    </row>
    <row r="995">
      <c r="D995" s="31"/>
    </row>
    <row r="996">
      <c r="D996" s="31"/>
    </row>
    <row r="997">
      <c r="D997" s="31"/>
    </row>
    <row r="998">
      <c r="D998" s="31"/>
    </row>
    <row r="999">
      <c r="D999" s="31"/>
    </row>
    <row r="1000">
      <c r="D1000" s="31"/>
    </row>
  </sheetData>
  <dataValidations>
    <dataValidation type="custom" allowBlank="1" showDropDown="1" sqref="G4:H13">
      <formula1>AND(ISNUMBER(G4),(NOT(OR(NOT(ISERROR(DATEVALUE(G4))), AND(ISNUMBER(G4), LEFT(CELL("format", G4))="D")))))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>
      <c r="A2" s="59" t="s">
        <v>127</v>
      </c>
      <c r="B2" s="60" t="s">
        <v>128</v>
      </c>
      <c r="C2" s="61" t="s">
        <v>129</v>
      </c>
      <c r="D2" s="61" t="s">
        <v>130</v>
      </c>
      <c r="E2" s="61" t="s">
        <v>131</v>
      </c>
      <c r="F2" s="61" t="s">
        <v>132</v>
      </c>
      <c r="G2" s="61" t="s">
        <v>133</v>
      </c>
      <c r="H2" s="61" t="s">
        <v>134</v>
      </c>
      <c r="I2" s="60" t="s">
        <v>135</v>
      </c>
      <c r="J2" s="61" t="s">
        <v>136</v>
      </c>
      <c r="K2" s="61" t="s">
        <v>137</v>
      </c>
      <c r="L2" s="61" t="s">
        <v>138</v>
      </c>
      <c r="M2" s="62" t="s">
        <v>139</v>
      </c>
      <c r="N2" s="63" t="s">
        <v>140</v>
      </c>
      <c r="O2" s="61" t="s">
        <v>141</v>
      </c>
      <c r="P2" s="61" t="s">
        <v>141</v>
      </c>
      <c r="Q2" s="64" t="s">
        <v>142</v>
      </c>
      <c r="R2" s="58"/>
    </row>
    <row r="3">
      <c r="A3" s="65" t="s">
        <v>1</v>
      </c>
      <c r="B3" s="66">
        <v>0.0635</v>
      </c>
      <c r="C3" s="67">
        <v>0.0402</v>
      </c>
      <c r="D3" s="67">
        <v>0.0684</v>
      </c>
      <c r="E3" s="67">
        <v>0.0148</v>
      </c>
      <c r="F3" s="67">
        <v>0.0388</v>
      </c>
      <c r="G3" s="67">
        <v>0.0624</v>
      </c>
      <c r="H3" s="67">
        <v>-0.0394</v>
      </c>
      <c r="I3" s="66">
        <v>0.0495</v>
      </c>
      <c r="J3" s="67">
        <v>0.0144</v>
      </c>
      <c r="K3" s="67">
        <v>0.0455</v>
      </c>
      <c r="L3" s="68">
        <v>-0.121</v>
      </c>
      <c r="M3" s="69">
        <v>0.0819</v>
      </c>
      <c r="N3" s="70">
        <v>0.04926191575367924</v>
      </c>
      <c r="O3" s="71">
        <v>0.0114</v>
      </c>
      <c r="P3" s="72">
        <f t="shared" ref="P3:Q3" si="1">((1+M3)*(1+L3)*(1+K3)*(1+J3)*(1+I3))^(1/5)-1</f>
        <v>0.01143585071</v>
      </c>
      <c r="Q3" s="72">
        <f t="shared" si="1"/>
        <v>0.01138995671</v>
      </c>
      <c r="R3" s="73">
        <f>(PRODUCT(H3:L3)+1)^(1/COUNT(H3:L3))-1</f>
        <v>0.00000003092364276</v>
      </c>
    </row>
    <row r="4">
      <c r="A4" s="65" t="s">
        <v>2</v>
      </c>
      <c r="B4" s="66">
        <v>0.1045</v>
      </c>
      <c r="C4" s="67">
        <v>0.0474</v>
      </c>
      <c r="D4" s="67">
        <v>0.0623</v>
      </c>
      <c r="E4" s="67">
        <v>0.0466</v>
      </c>
      <c r="F4" s="67">
        <v>0.066</v>
      </c>
      <c r="G4" s="67">
        <v>0.0645</v>
      </c>
      <c r="H4" s="67">
        <v>-0.0182</v>
      </c>
      <c r="I4" s="66">
        <v>0.0757</v>
      </c>
      <c r="J4" s="67">
        <v>0.0117</v>
      </c>
      <c r="K4" s="67">
        <v>0.0156</v>
      </c>
      <c r="L4" s="68">
        <v>-0.0873</v>
      </c>
      <c r="M4" s="66">
        <v>0.085</v>
      </c>
      <c r="N4" s="70">
        <v>0.05013201430433474</v>
      </c>
      <c r="O4" s="71">
        <v>0.0182</v>
      </c>
      <c r="P4" s="72">
        <f t="shared" ref="P4:Q4" si="2">((1+M4)*(1+L4)*(1+K4)*(1+J4)*(1+I4))^(1/5)-1</f>
        <v>0.01822716648</v>
      </c>
      <c r="Q4" s="72">
        <f t="shared" si="2"/>
        <v>0.0133400929</v>
      </c>
      <c r="R4" s="58"/>
    </row>
    <row r="5">
      <c r="A5" s="65" t="s">
        <v>143</v>
      </c>
      <c r="B5" s="66">
        <v>0.0515</v>
      </c>
      <c r="C5" s="67">
        <v>0.0523</v>
      </c>
      <c r="D5" s="67">
        <v>0.0651</v>
      </c>
      <c r="E5" s="67">
        <v>0.0015</v>
      </c>
      <c r="F5" s="67">
        <v>0.0382</v>
      </c>
      <c r="G5" s="67">
        <v>0.0862</v>
      </c>
      <c r="H5" s="67">
        <v>-0.0639</v>
      </c>
      <c r="I5" s="66">
        <v>0.0874</v>
      </c>
      <c r="J5" s="67">
        <v>0.0249</v>
      </c>
      <c r="K5" s="67">
        <v>0.0364</v>
      </c>
      <c r="L5" s="68">
        <v>-0.1349</v>
      </c>
      <c r="M5" s="66">
        <v>0.0768</v>
      </c>
      <c r="N5" s="70">
        <v>0.051080687039306766</v>
      </c>
      <c r="O5" s="71">
        <v>0.0147</v>
      </c>
      <c r="P5" s="72">
        <f t="shared" ref="P5:Q5" si="3">((1+M5)*(1+L5)*(1+K5)*(1+J5)*(1+I5))^(1/5)-1</f>
        <v>0.01475200245</v>
      </c>
      <c r="Q5" s="72">
        <f t="shared" si="3"/>
        <v>0.007881010015</v>
      </c>
      <c r="R5" s="58"/>
    </row>
    <row r="6">
      <c r="A6" s="65" t="s">
        <v>4</v>
      </c>
      <c r="B6" s="66">
        <v>0.0834</v>
      </c>
      <c r="C6" s="67">
        <v>0.0494</v>
      </c>
      <c r="D6" s="67">
        <v>0.0555</v>
      </c>
      <c r="E6" s="67">
        <v>-3.0E-4</v>
      </c>
      <c r="F6" s="67">
        <v>0.0328</v>
      </c>
      <c r="G6" s="67">
        <v>0.0635</v>
      </c>
      <c r="H6" s="67">
        <v>-0.0613</v>
      </c>
      <c r="I6" s="66">
        <v>0.0675</v>
      </c>
      <c r="J6" s="67">
        <v>0.0142</v>
      </c>
      <c r="K6" s="67">
        <v>0.0533</v>
      </c>
      <c r="L6" s="68">
        <v>-0.1108</v>
      </c>
      <c r="M6" s="66">
        <v>0.092</v>
      </c>
      <c r="N6" s="70">
        <v>0.055185242598046934</v>
      </c>
      <c r="O6" s="71">
        <v>0.0206</v>
      </c>
      <c r="P6" s="72">
        <f t="shared" ref="P6:Q6" si="4">((1+M6)*(1+L6)*(1+K6)*(1+J6)*(1+I6))^(1/5)-1</f>
        <v>0.02059428783</v>
      </c>
      <c r="Q6" s="72">
        <f t="shared" si="4"/>
        <v>0.01822861633</v>
      </c>
      <c r="R6" s="58"/>
    </row>
    <row r="7">
      <c r="A7" s="65" t="s">
        <v>144</v>
      </c>
      <c r="B7" s="66">
        <v>0.082</v>
      </c>
      <c r="C7" s="67">
        <v>0.0634</v>
      </c>
      <c r="D7" s="67">
        <v>0.0551</v>
      </c>
      <c r="E7" s="67">
        <v>0.002</v>
      </c>
      <c r="F7" s="67">
        <v>0.0431</v>
      </c>
      <c r="G7" s="67">
        <v>0.0655</v>
      </c>
      <c r="H7" s="67">
        <v>-0.0517</v>
      </c>
      <c r="I7" s="66">
        <v>0.0735</v>
      </c>
      <c r="J7" s="67">
        <v>0.0114</v>
      </c>
      <c r="K7" s="67">
        <v>0.0656</v>
      </c>
      <c r="L7" s="68">
        <v>-0.1264</v>
      </c>
      <c r="M7" s="66">
        <v>0.0952</v>
      </c>
      <c r="N7" s="70">
        <v>0.05990785931583906</v>
      </c>
      <c r="O7" s="71">
        <v>0.0205</v>
      </c>
      <c r="P7" s="72">
        <f t="shared" ref="P7:Q7" si="5">((1+M7)*(1+L7)*(1+K7)*(1+J7)*(1+I7))^(1/5)-1</f>
        <v>0.02052830365</v>
      </c>
      <c r="Q7" s="72">
        <f t="shared" si="5"/>
        <v>0.01793082721</v>
      </c>
      <c r="R7" s="58"/>
    </row>
    <row r="8">
      <c r="A8" s="65" t="s">
        <v>6</v>
      </c>
      <c r="B8" s="66">
        <v>0.0822</v>
      </c>
      <c r="C8" s="67">
        <v>0.0449</v>
      </c>
      <c r="D8" s="67">
        <v>0.0615</v>
      </c>
      <c r="E8" s="67">
        <v>0.0387</v>
      </c>
      <c r="F8" s="67">
        <v>0.045</v>
      </c>
      <c r="G8" s="67">
        <v>0.0311</v>
      </c>
      <c r="H8" s="67">
        <v>7.0E-4</v>
      </c>
      <c r="I8" s="66">
        <v>0.0476</v>
      </c>
      <c r="J8" s="67">
        <v>0.0079</v>
      </c>
      <c r="K8" s="67">
        <v>0.0539</v>
      </c>
      <c r="L8" s="68">
        <v>-0.0306</v>
      </c>
      <c r="M8" s="66">
        <v>0.0802</v>
      </c>
      <c r="N8" s="70">
        <v>0.055081946442954395</v>
      </c>
      <c r="O8" s="71">
        <v>0.0311</v>
      </c>
      <c r="P8" s="72">
        <f t="shared" ref="P8:Q8" si="6">((1+M8)*(1+L8)*(1+K8)*(1+J8)*(1+I8))^(1/5)-1</f>
        <v>0.03105992128</v>
      </c>
      <c r="Q8" s="72">
        <f t="shared" si="6"/>
        <v>0.03252849532</v>
      </c>
      <c r="R8" s="58"/>
    </row>
    <row r="9">
      <c r="A9" s="65" t="s">
        <v>7</v>
      </c>
      <c r="B9" s="66">
        <v>0.0555</v>
      </c>
      <c r="C9" s="67">
        <v>0.0382</v>
      </c>
      <c r="D9" s="67">
        <v>0.0367</v>
      </c>
      <c r="E9" s="67">
        <v>0.0148</v>
      </c>
      <c r="F9" s="67">
        <v>0.0126</v>
      </c>
      <c r="G9" s="67">
        <v>0.0518</v>
      </c>
      <c r="H9" s="67">
        <v>-0.0059</v>
      </c>
      <c r="I9" s="66">
        <v>0.0347</v>
      </c>
      <c r="J9" s="67">
        <v>0.0062</v>
      </c>
      <c r="K9" s="67">
        <v>0.037</v>
      </c>
      <c r="L9" s="68">
        <v>-0.0552</v>
      </c>
      <c r="M9" s="66">
        <v>0.0328</v>
      </c>
      <c r="N9" s="70">
        <v>0.08924609209443789</v>
      </c>
      <c r="O9" s="71">
        <v>0.0105</v>
      </c>
      <c r="P9" s="72">
        <f t="shared" ref="P9:Q9" si="7">((1+M9)*(1+L9)*(1+K9)*(1+J9)*(1+I9))^(1/5)-1</f>
        <v>0.01047768337</v>
      </c>
      <c r="Q9" s="72">
        <f t="shared" si="7"/>
        <v>0.02091371632</v>
      </c>
      <c r="R9" s="58"/>
    </row>
    <row r="10">
      <c r="A10" s="65" t="s">
        <v>8</v>
      </c>
      <c r="B10" s="66">
        <v>0.0517</v>
      </c>
      <c r="C10" s="67">
        <v>0.0307</v>
      </c>
      <c r="D10" s="67">
        <v>0.0404</v>
      </c>
      <c r="E10" s="67">
        <v>0.0283</v>
      </c>
      <c r="F10" s="67">
        <v>0.0313</v>
      </c>
      <c r="G10" s="67">
        <v>0.0474</v>
      </c>
      <c r="H10" s="67">
        <v>-0.0172</v>
      </c>
      <c r="I10" s="66">
        <v>0.0816</v>
      </c>
      <c r="J10" s="67">
        <v>0.0147</v>
      </c>
      <c r="K10" s="67">
        <v>0.0196</v>
      </c>
      <c r="L10" s="68">
        <v>-0.0779</v>
      </c>
      <c r="M10" s="66">
        <v>0.0881</v>
      </c>
      <c r="N10" s="70">
        <v>0.10617851054693088</v>
      </c>
      <c r="O10" s="71">
        <v>0.0234</v>
      </c>
      <c r="P10" s="72">
        <f t="shared" ref="P10:Q10" si="8">((1+M10)*(1+L10)*(1+K10)*(1+J10)*(1+I10))^(1/5)-1</f>
        <v>0.02342541947</v>
      </c>
      <c r="Q10" s="72">
        <f t="shared" si="8"/>
        <v>0.02803501576</v>
      </c>
      <c r="R10" s="58"/>
    </row>
    <row r="11">
      <c r="A11" s="74" t="s">
        <v>28</v>
      </c>
      <c r="B11" s="75">
        <v>0.091</v>
      </c>
      <c r="C11" s="76">
        <v>0.0521</v>
      </c>
      <c r="D11" s="76">
        <v>0.0577</v>
      </c>
      <c r="E11" s="76">
        <v>0.0254</v>
      </c>
      <c r="F11" s="76">
        <v>0.0429</v>
      </c>
      <c r="G11" s="76">
        <v>0.0477</v>
      </c>
      <c r="H11" s="76">
        <v>-0.0327</v>
      </c>
      <c r="I11" s="75">
        <v>0.0369</v>
      </c>
      <c r="J11" s="76">
        <v>-0.0139</v>
      </c>
      <c r="K11" s="76">
        <v>0.0501</v>
      </c>
      <c r="L11" s="77">
        <v>-0.0647</v>
      </c>
      <c r="M11" s="66">
        <v>0.0696</v>
      </c>
      <c r="N11" s="70">
        <v>0.05903592814371268</v>
      </c>
      <c r="O11" s="71">
        <v>0.0144</v>
      </c>
      <c r="P11" s="72">
        <f t="shared" ref="P11:Q11" si="9">((1+M11)*(1+L11)*(1+K11)*(1+J11)*(1+I11))^(1/5)-1</f>
        <v>0.01440682864</v>
      </c>
      <c r="Q11" s="72">
        <f t="shared" si="9"/>
        <v>0.01870145854</v>
      </c>
      <c r="R11" s="58"/>
    </row>
    <row r="12">
      <c r="A12" s="78" t="s">
        <v>145</v>
      </c>
      <c r="B12" s="58"/>
      <c r="C12" s="58"/>
      <c r="D12" s="58"/>
      <c r="E12" s="58"/>
      <c r="F12" s="58"/>
      <c r="G12" s="58"/>
      <c r="H12" s="58"/>
      <c r="I12" s="79" t="s">
        <v>16</v>
      </c>
      <c r="J12" s="80" t="s">
        <v>16</v>
      </c>
      <c r="K12" s="80" t="s">
        <v>16</v>
      </c>
      <c r="L12" s="81" t="s">
        <v>16</v>
      </c>
      <c r="M12" s="66">
        <v>0.1008</v>
      </c>
      <c r="N12" s="70">
        <v>0.08651774912213407</v>
      </c>
      <c r="O12" s="82" t="s">
        <v>16</v>
      </c>
      <c r="P12" s="58"/>
      <c r="Q12" s="72"/>
      <c r="R12" s="58"/>
    </row>
    <row r="13">
      <c r="A13" s="83"/>
      <c r="B13" s="84">
        <v>0.0747</v>
      </c>
      <c r="C13" s="85">
        <v>0.0473</v>
      </c>
      <c r="D13" s="85">
        <v>0.0613</v>
      </c>
      <c r="E13" s="85">
        <v>0.0147</v>
      </c>
      <c r="F13" s="85">
        <v>0.041</v>
      </c>
      <c r="G13" s="85">
        <v>0.0634</v>
      </c>
      <c r="H13" s="85">
        <v>-0.0418</v>
      </c>
      <c r="I13" s="84">
        <v>0.0649</v>
      </c>
      <c r="J13" s="85">
        <v>0.0146</v>
      </c>
      <c r="K13" s="85">
        <v>0.0448</v>
      </c>
      <c r="L13" s="85">
        <v>-0.1079</v>
      </c>
      <c r="M13" s="86">
        <v>0.0832</v>
      </c>
      <c r="N13" s="87"/>
      <c r="O13" s="88" t="s">
        <v>16</v>
      </c>
      <c r="P13" s="58"/>
      <c r="Q13" s="72"/>
      <c r="R13" s="58"/>
    </row>
    <row r="14">
      <c r="A14" s="83"/>
      <c r="B14" s="89">
        <v>0.0739</v>
      </c>
      <c r="C14" s="86">
        <v>0.0465</v>
      </c>
      <c r="D14" s="86">
        <v>0.0559</v>
      </c>
      <c r="E14" s="86">
        <v>0.0191</v>
      </c>
      <c r="F14" s="86">
        <v>0.039</v>
      </c>
      <c r="G14" s="86">
        <v>0.0578</v>
      </c>
      <c r="H14" s="86">
        <v>-0.0322</v>
      </c>
      <c r="I14" s="89">
        <v>0.0616</v>
      </c>
      <c r="J14" s="86">
        <v>0.0102</v>
      </c>
      <c r="K14" s="86">
        <v>0.0419</v>
      </c>
      <c r="L14" s="86">
        <v>-0.0899</v>
      </c>
      <c r="M14" s="86">
        <v>0.078</v>
      </c>
      <c r="N14" s="90">
        <f>AVERAGE(N3:N12)</f>
        <v>0.06616279454</v>
      </c>
      <c r="O14" s="91" t="s">
        <v>16</v>
      </c>
      <c r="P14" s="58"/>
      <c r="Q14" s="72"/>
      <c r="R14" s="58"/>
    </row>
    <row r="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 t="s">
        <v>146</v>
      </c>
      <c r="Q15" s="58" t="s">
        <v>147</v>
      </c>
      <c r="R15" s="58"/>
    </row>
    <row r="16">
      <c r="A16" s="65" t="s">
        <v>1</v>
      </c>
      <c r="B16" s="72">
        <f t="shared" ref="B16:N16" si="10">1+B3</f>
        <v>1.0635</v>
      </c>
      <c r="C16" s="72">
        <f t="shared" si="10"/>
        <v>1.0402</v>
      </c>
      <c r="D16" s="72">
        <f t="shared" si="10"/>
        <v>1.0684</v>
      </c>
      <c r="E16" s="72">
        <f t="shared" si="10"/>
        <v>1.0148</v>
      </c>
      <c r="F16" s="72">
        <f t="shared" si="10"/>
        <v>1.0388</v>
      </c>
      <c r="G16" s="72">
        <f t="shared" si="10"/>
        <v>1.0624</v>
      </c>
      <c r="H16" s="72">
        <f t="shared" si="10"/>
        <v>0.9606</v>
      </c>
      <c r="I16" s="72">
        <f t="shared" si="10"/>
        <v>1.0495</v>
      </c>
      <c r="J16" s="72">
        <f t="shared" si="10"/>
        <v>1.0144</v>
      </c>
      <c r="K16" s="72">
        <f t="shared" si="10"/>
        <v>1.0455</v>
      </c>
      <c r="L16" s="72">
        <f t="shared" si="10"/>
        <v>0.879</v>
      </c>
      <c r="M16" s="72">
        <f t="shared" si="10"/>
        <v>1.0819</v>
      </c>
      <c r="N16" s="72">
        <f t="shared" si="10"/>
        <v>1.049261916</v>
      </c>
      <c r="O16" s="58"/>
      <c r="P16" s="72">
        <f t="shared" ref="P16:P24" si="12">GEOMEAN(J16:N16)-1</f>
        <v>0.01138995671</v>
      </c>
      <c r="Q16" s="72">
        <f t="shared" ref="Q16:Q24" si="13">GEOMEAN(E16:N16)-1</f>
        <v>0.01796270484</v>
      </c>
      <c r="R16" s="58"/>
    </row>
    <row r="17">
      <c r="A17" s="65" t="s">
        <v>2</v>
      </c>
      <c r="B17" s="72">
        <f t="shared" ref="B17:N17" si="11">1+B4</f>
        <v>1.1045</v>
      </c>
      <c r="C17" s="72">
        <f t="shared" si="11"/>
        <v>1.0474</v>
      </c>
      <c r="D17" s="72">
        <f t="shared" si="11"/>
        <v>1.0623</v>
      </c>
      <c r="E17" s="72">
        <f t="shared" si="11"/>
        <v>1.0466</v>
      </c>
      <c r="F17" s="72">
        <f t="shared" si="11"/>
        <v>1.066</v>
      </c>
      <c r="G17" s="72">
        <f t="shared" si="11"/>
        <v>1.0645</v>
      </c>
      <c r="H17" s="72">
        <f t="shared" si="11"/>
        <v>0.9818</v>
      </c>
      <c r="I17" s="72">
        <f t="shared" si="11"/>
        <v>1.0757</v>
      </c>
      <c r="J17" s="72">
        <f t="shared" si="11"/>
        <v>1.0117</v>
      </c>
      <c r="K17" s="72">
        <f t="shared" si="11"/>
        <v>1.0156</v>
      </c>
      <c r="L17" s="72">
        <f t="shared" si="11"/>
        <v>0.9127</v>
      </c>
      <c r="M17" s="72">
        <f t="shared" si="11"/>
        <v>1.085</v>
      </c>
      <c r="N17" s="72">
        <f t="shared" si="11"/>
        <v>1.050132014</v>
      </c>
      <c r="O17" s="58"/>
      <c r="P17" s="72">
        <f t="shared" si="12"/>
        <v>0.0133400929</v>
      </c>
      <c r="Q17" s="72">
        <f t="shared" si="13"/>
        <v>0.02971583805</v>
      </c>
      <c r="R17" s="58"/>
    </row>
    <row r="18">
      <c r="A18" s="65" t="s">
        <v>143</v>
      </c>
      <c r="B18" s="72">
        <f t="shared" ref="B18:N18" si="14">1+B5</f>
        <v>1.0515</v>
      </c>
      <c r="C18" s="72">
        <f t="shared" si="14"/>
        <v>1.0523</v>
      </c>
      <c r="D18" s="72">
        <f t="shared" si="14"/>
        <v>1.0651</v>
      </c>
      <c r="E18" s="72">
        <f t="shared" si="14"/>
        <v>1.0015</v>
      </c>
      <c r="F18" s="72">
        <f t="shared" si="14"/>
        <v>1.0382</v>
      </c>
      <c r="G18" s="72">
        <f t="shared" si="14"/>
        <v>1.0862</v>
      </c>
      <c r="H18" s="72">
        <f t="shared" si="14"/>
        <v>0.9361</v>
      </c>
      <c r="I18" s="72">
        <f t="shared" si="14"/>
        <v>1.0874</v>
      </c>
      <c r="J18" s="72">
        <f t="shared" si="14"/>
        <v>1.0249</v>
      </c>
      <c r="K18" s="72">
        <f t="shared" si="14"/>
        <v>1.0364</v>
      </c>
      <c r="L18" s="72">
        <f t="shared" si="14"/>
        <v>0.8651</v>
      </c>
      <c r="M18" s="72">
        <f t="shared" si="14"/>
        <v>1.0768</v>
      </c>
      <c r="N18" s="72">
        <f t="shared" si="14"/>
        <v>1.051080687</v>
      </c>
      <c r="O18" s="58"/>
      <c r="P18" s="72">
        <f t="shared" si="12"/>
        <v>0.007881010015</v>
      </c>
      <c r="Q18" s="72">
        <f t="shared" si="13"/>
        <v>0.01802857019</v>
      </c>
      <c r="R18" s="58"/>
    </row>
    <row r="19">
      <c r="A19" s="65" t="s">
        <v>4</v>
      </c>
      <c r="B19" s="72">
        <f t="shared" ref="B19:N19" si="15">1+B6</f>
        <v>1.0834</v>
      </c>
      <c r="C19" s="72">
        <f t="shared" si="15"/>
        <v>1.0494</v>
      </c>
      <c r="D19" s="72">
        <f t="shared" si="15"/>
        <v>1.0555</v>
      </c>
      <c r="E19" s="72">
        <f t="shared" si="15"/>
        <v>0.9997</v>
      </c>
      <c r="F19" s="72">
        <f t="shared" si="15"/>
        <v>1.0328</v>
      </c>
      <c r="G19" s="72">
        <f t="shared" si="15"/>
        <v>1.0635</v>
      </c>
      <c r="H19" s="72">
        <f t="shared" si="15"/>
        <v>0.9387</v>
      </c>
      <c r="I19" s="72">
        <f t="shared" si="15"/>
        <v>1.0675</v>
      </c>
      <c r="J19" s="72">
        <f t="shared" si="15"/>
        <v>1.0142</v>
      </c>
      <c r="K19" s="72">
        <f t="shared" si="15"/>
        <v>1.0533</v>
      </c>
      <c r="L19" s="72">
        <f t="shared" si="15"/>
        <v>0.8892</v>
      </c>
      <c r="M19" s="72">
        <f t="shared" si="15"/>
        <v>1.092</v>
      </c>
      <c r="N19" s="72">
        <f t="shared" si="15"/>
        <v>1.055185243</v>
      </c>
      <c r="O19" s="58"/>
      <c r="P19" s="72">
        <f t="shared" si="12"/>
        <v>0.01822861633</v>
      </c>
      <c r="Q19" s="72">
        <f t="shared" si="13"/>
        <v>0.01876604305</v>
      </c>
      <c r="R19" s="58"/>
    </row>
    <row r="20">
      <c r="A20" s="65" t="s">
        <v>144</v>
      </c>
      <c r="B20" s="72">
        <f t="shared" ref="B20:N20" si="16">1+B7</f>
        <v>1.082</v>
      </c>
      <c r="C20" s="72">
        <f t="shared" si="16"/>
        <v>1.0634</v>
      </c>
      <c r="D20" s="72">
        <f t="shared" si="16"/>
        <v>1.0551</v>
      </c>
      <c r="E20" s="72">
        <f t="shared" si="16"/>
        <v>1.002</v>
      </c>
      <c r="F20" s="72">
        <f t="shared" si="16"/>
        <v>1.0431</v>
      </c>
      <c r="G20" s="72">
        <f t="shared" si="16"/>
        <v>1.0655</v>
      </c>
      <c r="H20" s="72">
        <f t="shared" si="16"/>
        <v>0.9483</v>
      </c>
      <c r="I20" s="72">
        <f t="shared" si="16"/>
        <v>1.0735</v>
      </c>
      <c r="J20" s="72">
        <f t="shared" si="16"/>
        <v>1.0114</v>
      </c>
      <c r="K20" s="72">
        <f t="shared" si="16"/>
        <v>1.0656</v>
      </c>
      <c r="L20" s="72">
        <f t="shared" si="16"/>
        <v>0.8736</v>
      </c>
      <c r="M20" s="72">
        <f t="shared" si="16"/>
        <v>1.0952</v>
      </c>
      <c r="N20" s="72">
        <f t="shared" si="16"/>
        <v>1.059907859</v>
      </c>
      <c r="O20" s="58"/>
      <c r="P20" s="72">
        <f t="shared" si="12"/>
        <v>0.01793082721</v>
      </c>
      <c r="Q20" s="72">
        <f t="shared" si="13"/>
        <v>0.02166525826</v>
      </c>
      <c r="R20" s="58"/>
    </row>
    <row r="21">
      <c r="A21" s="65" t="s">
        <v>6</v>
      </c>
      <c r="B21" s="72">
        <f t="shared" ref="B21:N21" si="17">1+B8</f>
        <v>1.0822</v>
      </c>
      <c r="C21" s="72">
        <f t="shared" si="17"/>
        <v>1.0449</v>
      </c>
      <c r="D21" s="72">
        <f t="shared" si="17"/>
        <v>1.0615</v>
      </c>
      <c r="E21" s="72">
        <f t="shared" si="17"/>
        <v>1.0387</v>
      </c>
      <c r="F21" s="72">
        <f t="shared" si="17"/>
        <v>1.045</v>
      </c>
      <c r="G21" s="72">
        <f t="shared" si="17"/>
        <v>1.0311</v>
      </c>
      <c r="H21" s="72">
        <f t="shared" si="17"/>
        <v>1.0007</v>
      </c>
      <c r="I21" s="72">
        <f t="shared" si="17"/>
        <v>1.0476</v>
      </c>
      <c r="J21" s="72">
        <f t="shared" si="17"/>
        <v>1.0079</v>
      </c>
      <c r="K21" s="72">
        <f t="shared" si="17"/>
        <v>1.0539</v>
      </c>
      <c r="L21" s="72">
        <f t="shared" si="17"/>
        <v>0.9694</v>
      </c>
      <c r="M21" s="72">
        <f t="shared" si="17"/>
        <v>1.0802</v>
      </c>
      <c r="N21" s="72">
        <f t="shared" si="17"/>
        <v>1.055081946</v>
      </c>
      <c r="O21" s="58"/>
      <c r="P21" s="72">
        <f t="shared" si="12"/>
        <v>0.03252849532</v>
      </c>
      <c r="Q21" s="72">
        <f t="shared" si="13"/>
        <v>0.03250385739</v>
      </c>
      <c r="R21" s="58"/>
    </row>
    <row r="22">
      <c r="A22" s="65" t="s">
        <v>7</v>
      </c>
      <c r="B22" s="72">
        <f t="shared" ref="B22:N22" si="18">1+B9</f>
        <v>1.0555</v>
      </c>
      <c r="C22" s="72">
        <f t="shared" si="18"/>
        <v>1.0382</v>
      </c>
      <c r="D22" s="72">
        <f t="shared" si="18"/>
        <v>1.0367</v>
      </c>
      <c r="E22" s="72">
        <f t="shared" si="18"/>
        <v>1.0148</v>
      </c>
      <c r="F22" s="72">
        <f t="shared" si="18"/>
        <v>1.0126</v>
      </c>
      <c r="G22" s="72">
        <f t="shared" si="18"/>
        <v>1.0518</v>
      </c>
      <c r="H22" s="72">
        <f t="shared" si="18"/>
        <v>0.9941</v>
      </c>
      <c r="I22" s="72">
        <f t="shared" si="18"/>
        <v>1.0347</v>
      </c>
      <c r="J22" s="72">
        <f t="shared" si="18"/>
        <v>1.0062</v>
      </c>
      <c r="K22" s="72">
        <f t="shared" si="18"/>
        <v>1.037</v>
      </c>
      <c r="L22" s="72">
        <f t="shared" si="18"/>
        <v>0.9448</v>
      </c>
      <c r="M22" s="72">
        <f t="shared" si="18"/>
        <v>1.0328</v>
      </c>
      <c r="N22" s="72">
        <f t="shared" si="18"/>
        <v>1.089246092</v>
      </c>
      <c r="O22" s="58"/>
      <c r="P22" s="72">
        <f t="shared" si="12"/>
        <v>0.02091371632</v>
      </c>
      <c r="Q22" s="72">
        <f t="shared" si="13"/>
        <v>0.02116078019</v>
      </c>
      <c r="R22" s="58"/>
    </row>
    <row r="23">
      <c r="A23" s="65" t="s">
        <v>8</v>
      </c>
      <c r="B23" s="72">
        <f t="shared" ref="B23:N23" si="19">1+B10</f>
        <v>1.0517</v>
      </c>
      <c r="C23" s="72">
        <f t="shared" si="19"/>
        <v>1.0307</v>
      </c>
      <c r="D23" s="72">
        <f t="shared" si="19"/>
        <v>1.0404</v>
      </c>
      <c r="E23" s="72">
        <f t="shared" si="19"/>
        <v>1.0283</v>
      </c>
      <c r="F23" s="72">
        <f t="shared" si="19"/>
        <v>1.0313</v>
      </c>
      <c r="G23" s="72">
        <f t="shared" si="19"/>
        <v>1.0474</v>
      </c>
      <c r="H23" s="72">
        <f t="shared" si="19"/>
        <v>0.9828</v>
      </c>
      <c r="I23" s="72">
        <f t="shared" si="19"/>
        <v>1.0816</v>
      </c>
      <c r="J23" s="72">
        <f t="shared" si="19"/>
        <v>1.0147</v>
      </c>
      <c r="K23" s="72">
        <f t="shared" si="19"/>
        <v>1.0196</v>
      </c>
      <c r="L23" s="72">
        <f t="shared" si="19"/>
        <v>0.9221</v>
      </c>
      <c r="M23" s="72">
        <f t="shared" si="19"/>
        <v>1.0881</v>
      </c>
      <c r="N23" s="72">
        <f t="shared" si="19"/>
        <v>1.106178511</v>
      </c>
      <c r="O23" s="58"/>
      <c r="P23" s="72">
        <f t="shared" si="12"/>
        <v>0.02803501576</v>
      </c>
      <c r="Q23" s="72">
        <f t="shared" si="13"/>
        <v>0.0309055522</v>
      </c>
      <c r="R23" s="58"/>
    </row>
    <row r="24">
      <c r="A24" s="74" t="s">
        <v>28</v>
      </c>
      <c r="B24" s="72">
        <f t="shared" ref="B24:N24" si="20">1+B11</f>
        <v>1.091</v>
      </c>
      <c r="C24" s="72">
        <f t="shared" si="20"/>
        <v>1.0521</v>
      </c>
      <c r="D24" s="72">
        <f t="shared" si="20"/>
        <v>1.0577</v>
      </c>
      <c r="E24" s="72">
        <f t="shared" si="20"/>
        <v>1.0254</v>
      </c>
      <c r="F24" s="72">
        <f t="shared" si="20"/>
        <v>1.0429</v>
      </c>
      <c r="G24" s="72">
        <f t="shared" si="20"/>
        <v>1.0477</v>
      </c>
      <c r="H24" s="72">
        <f t="shared" si="20"/>
        <v>0.9673</v>
      </c>
      <c r="I24" s="72">
        <f t="shared" si="20"/>
        <v>1.0369</v>
      </c>
      <c r="J24" s="72">
        <f t="shared" si="20"/>
        <v>0.9861</v>
      </c>
      <c r="K24" s="72">
        <f t="shared" si="20"/>
        <v>1.0501</v>
      </c>
      <c r="L24" s="72">
        <f t="shared" si="20"/>
        <v>0.9353</v>
      </c>
      <c r="M24" s="72">
        <f t="shared" si="20"/>
        <v>1.0696</v>
      </c>
      <c r="N24" s="72">
        <f t="shared" si="20"/>
        <v>1.059035928</v>
      </c>
      <c r="O24" s="58"/>
      <c r="P24" s="72">
        <f t="shared" si="12"/>
        <v>0.01870145854</v>
      </c>
      <c r="Q24" s="72">
        <f t="shared" si="13"/>
        <v>0.0211524006</v>
      </c>
      <c r="R24" s="58"/>
    </row>
    <row r="25">
      <c r="A25" s="78" t="s">
        <v>145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  <row r="23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</row>
    <row r="234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</row>
    <row r="23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</row>
    <row r="236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</row>
    <row r="237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</row>
    <row r="238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</row>
    <row r="239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</row>
    <row r="240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</row>
    <row r="24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</row>
    <row r="24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</row>
    <row r="24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</row>
    <row r="244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</row>
    <row r="24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</row>
    <row r="246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</row>
    <row r="247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</row>
    <row r="248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</row>
    <row r="249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</row>
    <row r="250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</row>
    <row r="25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</row>
    <row r="25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</row>
    <row r="25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</row>
    <row r="254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</row>
    <row r="25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</row>
    <row r="256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</row>
    <row r="257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</row>
    <row r="258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</row>
    <row r="259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</row>
    <row r="260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</row>
    <row r="26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</row>
    <row r="26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</row>
    <row r="26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</row>
    <row r="264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</row>
    <row r="26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</row>
    <row r="266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</row>
    <row r="267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</row>
    <row r="268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</row>
    <row r="269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</row>
    <row r="270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</row>
    <row r="27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</row>
    <row r="27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</row>
    <row r="27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</row>
    <row r="274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</row>
    <row r="27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</row>
    <row r="276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</row>
    <row r="277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</row>
    <row r="278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</row>
    <row r="279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</row>
    <row r="280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</row>
    <row r="28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</row>
    <row r="28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</row>
    <row r="28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</row>
    <row r="284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</row>
    <row r="28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</row>
    <row r="286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</row>
    <row r="287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</row>
    <row r="288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</row>
    <row r="289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</row>
    <row r="290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</row>
    <row r="29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</row>
    <row r="29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</row>
    <row r="29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</row>
    <row r="294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</row>
    <row r="29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</row>
    <row r="296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</row>
    <row r="297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</row>
    <row r="298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</row>
    <row r="299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</row>
    <row r="300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</row>
    <row r="30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</row>
    <row r="30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</row>
    <row r="30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</row>
    <row r="304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</row>
    <row r="30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</row>
    <row r="306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</row>
    <row r="307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</row>
    <row r="308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</row>
    <row r="309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</row>
    <row r="310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</row>
    <row r="31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</row>
    <row r="31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</row>
    <row r="31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</row>
    <row r="314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</row>
    <row r="31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</row>
    <row r="316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</row>
    <row r="317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</row>
    <row r="318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</row>
    <row r="319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</row>
    <row r="320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</row>
    <row r="32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</row>
    <row r="32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</row>
    <row r="32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</row>
    <row r="324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</row>
    <row r="3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</row>
    <row r="326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</row>
    <row r="327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</row>
    <row r="328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</row>
    <row r="329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</row>
    <row r="330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</row>
    <row r="33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</row>
    <row r="33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</row>
    <row r="33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</row>
    <row r="334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</row>
    <row r="33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</row>
    <row r="336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</row>
    <row r="337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</row>
    <row r="338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</row>
    <row r="339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</row>
    <row r="340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</row>
    <row r="34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</row>
    <row r="34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</row>
    <row r="343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</row>
    <row r="344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</row>
    <row r="34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</row>
    <row r="346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</row>
    <row r="347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</row>
    <row r="348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</row>
    <row r="349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</row>
    <row r="350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</row>
    <row r="35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</row>
    <row r="35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</row>
    <row r="353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</row>
    <row r="354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</row>
    <row r="35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</row>
    <row r="356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</row>
    <row r="357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</row>
    <row r="358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</row>
    <row r="359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</row>
    <row r="360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</row>
    <row r="36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</row>
    <row r="36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</row>
    <row r="363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</row>
    <row r="364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</row>
    <row r="36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</row>
    <row r="366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</row>
    <row r="367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</row>
    <row r="368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</row>
    <row r="369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</row>
    <row r="370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</row>
    <row r="37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</row>
    <row r="37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</row>
    <row r="373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</row>
    <row r="374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</row>
    <row r="37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</row>
    <row r="376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</row>
    <row r="377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</row>
    <row r="378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</row>
    <row r="379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</row>
    <row r="380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</row>
    <row r="38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</row>
    <row r="38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</row>
    <row r="383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</row>
    <row r="384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</row>
    <row r="38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</row>
    <row r="386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</row>
    <row r="387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</row>
    <row r="388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</row>
    <row r="389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</row>
    <row r="390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</row>
    <row r="39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</row>
    <row r="39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</row>
    <row r="393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</row>
    <row r="394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</row>
    <row r="39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</row>
    <row r="396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</row>
    <row r="397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</row>
    <row r="398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</row>
    <row r="399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</row>
    <row r="400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</row>
    <row r="40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</row>
    <row r="40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</row>
    <row r="403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</row>
    <row r="404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</row>
    <row r="40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</row>
    <row r="406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</row>
    <row r="407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</row>
    <row r="408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</row>
    <row r="409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</row>
    <row r="410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</row>
    <row r="41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</row>
    <row r="41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</row>
    <row r="413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</row>
    <row r="414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</row>
    <row r="41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</row>
    <row r="416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</row>
    <row r="417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</row>
    <row r="418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</row>
    <row r="419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</row>
    <row r="420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</row>
    <row r="42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</row>
    <row r="42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</row>
    <row r="423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</row>
    <row r="424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</row>
    <row r="4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</row>
    <row r="426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</row>
    <row r="427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</row>
    <row r="428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</row>
    <row r="429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</row>
    <row r="430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</row>
    <row r="43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</row>
    <row r="43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</row>
    <row r="433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</row>
    <row r="434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</row>
    <row r="43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</row>
    <row r="436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</row>
    <row r="437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</row>
    <row r="438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</row>
    <row r="439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</row>
    <row r="440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</row>
    <row r="44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</row>
    <row r="44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</row>
    <row r="443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</row>
    <row r="444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</row>
    <row r="44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</row>
    <row r="446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</row>
    <row r="447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</row>
    <row r="448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</row>
    <row r="449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</row>
    <row r="450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</row>
    <row r="45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</row>
    <row r="45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</row>
    <row r="453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</row>
    <row r="454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</row>
    <row r="45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</row>
    <row r="456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</row>
    <row r="457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</row>
    <row r="458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</row>
    <row r="459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</row>
    <row r="460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</row>
    <row r="46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</row>
    <row r="46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</row>
    <row r="463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</row>
    <row r="464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</row>
    <row r="46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</row>
    <row r="466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</row>
    <row r="467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</row>
    <row r="468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</row>
    <row r="469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</row>
    <row r="470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</row>
    <row r="47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</row>
    <row r="47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</row>
    <row r="473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</row>
    <row r="474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</row>
    <row r="47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</row>
    <row r="476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</row>
    <row r="477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</row>
    <row r="478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</row>
    <row r="479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</row>
    <row r="480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</row>
    <row r="48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</row>
    <row r="48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</row>
    <row r="483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</row>
    <row r="484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</row>
    <row r="48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</row>
    <row r="486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</row>
    <row r="487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</row>
    <row r="488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</row>
    <row r="489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</row>
    <row r="490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</row>
    <row r="49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</row>
    <row r="49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</row>
    <row r="493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</row>
    <row r="494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</row>
    <row r="49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</row>
    <row r="496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</row>
    <row r="497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</row>
    <row r="498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</row>
    <row r="499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</row>
    <row r="500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</row>
    <row r="50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</row>
    <row r="50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</row>
    <row r="503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</row>
    <row r="504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</row>
    <row r="50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</row>
    <row r="506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</row>
    <row r="507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</row>
    <row r="508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</row>
    <row r="509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</row>
    <row r="510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</row>
    <row r="51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</row>
    <row r="51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</row>
    <row r="513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</row>
    <row r="514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</row>
    <row r="51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</row>
    <row r="516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</row>
    <row r="517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</row>
    <row r="518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</row>
    <row r="519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</row>
    <row r="520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</row>
    <row r="52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</row>
    <row r="52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</row>
    <row r="523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</row>
    <row r="524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</row>
    <row r="5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</row>
    <row r="526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</row>
    <row r="527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</row>
    <row r="528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</row>
    <row r="529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</row>
    <row r="530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</row>
    <row r="53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</row>
    <row r="53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</row>
    <row r="533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</row>
    <row r="534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</row>
    <row r="53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</row>
    <row r="536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</row>
    <row r="537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</row>
    <row r="538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</row>
    <row r="539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</row>
    <row r="540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</row>
    <row r="54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</row>
    <row r="54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</row>
    <row r="543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</row>
    <row r="544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</row>
    <row r="54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</row>
    <row r="546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</row>
    <row r="547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</row>
    <row r="548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</row>
    <row r="549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</row>
    <row r="550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</row>
    <row r="55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</row>
    <row r="55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</row>
    <row r="553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</row>
    <row r="554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</row>
    <row r="55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</row>
    <row r="556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</row>
    <row r="557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</row>
    <row r="558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</row>
    <row r="559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</row>
    <row r="560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</row>
    <row r="56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</row>
    <row r="56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</row>
    <row r="563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</row>
    <row r="564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</row>
    <row r="56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</row>
    <row r="566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</row>
    <row r="567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</row>
    <row r="568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</row>
    <row r="569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</row>
    <row r="570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</row>
    <row r="57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</row>
    <row r="57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</row>
    <row r="573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</row>
    <row r="574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</row>
    <row r="57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</row>
    <row r="576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</row>
    <row r="577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</row>
    <row r="578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</row>
    <row r="579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</row>
    <row r="580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</row>
    <row r="58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</row>
    <row r="58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</row>
    <row r="583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</row>
    <row r="584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</row>
    <row r="58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</row>
    <row r="586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</row>
    <row r="587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</row>
    <row r="588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</row>
    <row r="589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</row>
    <row r="590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</row>
    <row r="59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</row>
    <row r="59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</row>
    <row r="593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</row>
    <row r="594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</row>
    <row r="59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</row>
    <row r="596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</row>
    <row r="597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</row>
    <row r="598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</row>
    <row r="599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</row>
    <row r="600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</row>
    <row r="60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</row>
    <row r="60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</row>
    <row r="603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</row>
    <row r="604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</row>
    <row r="60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</row>
    <row r="606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</row>
    <row r="607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</row>
    <row r="608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</row>
    <row r="609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</row>
    <row r="610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</row>
    <row r="61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</row>
    <row r="61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</row>
    <row r="613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</row>
    <row r="614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</row>
    <row r="61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</row>
    <row r="616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</row>
    <row r="617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</row>
    <row r="618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</row>
    <row r="619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</row>
    <row r="620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</row>
    <row r="62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</row>
    <row r="62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</row>
    <row r="623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</row>
    <row r="624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</row>
    <row r="6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</row>
    <row r="626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</row>
    <row r="627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</row>
    <row r="628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</row>
    <row r="629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</row>
    <row r="630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</row>
    <row r="63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</row>
    <row r="63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</row>
    <row r="633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</row>
    <row r="634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</row>
    <row r="63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</row>
    <row r="636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</row>
    <row r="637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</row>
    <row r="638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</row>
    <row r="639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</row>
    <row r="640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</row>
    <row r="64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</row>
    <row r="64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</row>
    <row r="643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</row>
    <row r="644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</row>
    <row r="64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</row>
    <row r="646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</row>
    <row r="647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</row>
    <row r="648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</row>
    <row r="649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</row>
    <row r="650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</row>
    <row r="65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</row>
    <row r="65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</row>
    <row r="653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</row>
    <row r="654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</row>
    <row r="65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</row>
    <row r="656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</row>
    <row r="657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</row>
    <row r="658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</row>
    <row r="659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</row>
    <row r="660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</row>
    <row r="66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</row>
    <row r="66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</row>
    <row r="663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</row>
    <row r="664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</row>
    <row r="66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</row>
    <row r="666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</row>
    <row r="667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</row>
    <row r="668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</row>
    <row r="669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</row>
    <row r="670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</row>
    <row r="67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</row>
    <row r="67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</row>
    <row r="673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</row>
    <row r="674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</row>
    <row r="67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</row>
    <row r="676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</row>
    <row r="677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</row>
    <row r="678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</row>
    <row r="679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</row>
    <row r="680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</row>
    <row r="68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</row>
    <row r="68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</row>
    <row r="683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</row>
    <row r="684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</row>
    <row r="68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</row>
    <row r="686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</row>
    <row r="687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</row>
    <row r="688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</row>
    <row r="689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</row>
    <row r="690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</row>
    <row r="69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</row>
    <row r="69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</row>
    <row r="693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</row>
    <row r="694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</row>
    <row r="69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</row>
    <row r="696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</row>
    <row r="697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</row>
    <row r="698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</row>
    <row r="699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</row>
    <row r="700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</row>
    <row r="70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</row>
    <row r="70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</row>
    <row r="703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</row>
    <row r="704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</row>
    <row r="70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</row>
    <row r="706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</row>
    <row r="707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</row>
    <row r="708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</row>
    <row r="709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</row>
    <row r="710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</row>
    <row r="71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</row>
    <row r="71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</row>
    <row r="713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</row>
    <row r="714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</row>
    <row r="71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</row>
    <row r="716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</row>
    <row r="717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</row>
    <row r="718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</row>
    <row r="719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</row>
    <row r="720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</row>
    <row r="72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</row>
    <row r="72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</row>
    <row r="723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</row>
    <row r="724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</row>
    <row r="7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</row>
    <row r="726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</row>
    <row r="727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</row>
    <row r="728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</row>
    <row r="729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</row>
    <row r="730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</row>
    <row r="73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</row>
    <row r="73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</row>
    <row r="733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</row>
    <row r="734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</row>
    <row r="73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</row>
    <row r="736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</row>
    <row r="737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</row>
    <row r="738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</row>
    <row r="739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</row>
    <row r="740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</row>
    <row r="74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</row>
    <row r="74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</row>
    <row r="743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</row>
    <row r="744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</row>
    <row r="74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</row>
    <row r="746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</row>
    <row r="747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</row>
    <row r="748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</row>
    <row r="749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</row>
    <row r="750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</row>
    <row r="75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</row>
    <row r="75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</row>
    <row r="753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</row>
    <row r="754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</row>
    <row r="75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</row>
    <row r="756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</row>
    <row r="757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</row>
    <row r="758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</row>
    <row r="759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</row>
    <row r="760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</row>
    <row r="76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</row>
    <row r="76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</row>
    <row r="763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</row>
    <row r="764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</row>
    <row r="76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</row>
    <row r="766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</row>
    <row r="767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</row>
    <row r="768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</row>
    <row r="769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</row>
    <row r="770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</row>
    <row r="77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</row>
    <row r="77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</row>
    <row r="773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</row>
    <row r="774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</row>
    <row r="77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</row>
    <row r="776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</row>
    <row r="777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</row>
    <row r="778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</row>
    <row r="779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</row>
    <row r="780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</row>
    <row r="78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</row>
    <row r="78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</row>
    <row r="783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</row>
    <row r="784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</row>
    <row r="78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</row>
    <row r="786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</row>
    <row r="787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</row>
    <row r="788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</row>
    <row r="789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</row>
    <row r="790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</row>
    <row r="79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</row>
    <row r="79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</row>
    <row r="793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</row>
    <row r="794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</row>
    <row r="79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</row>
    <row r="796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</row>
    <row r="797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</row>
    <row r="798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</row>
    <row r="799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</row>
    <row r="800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</row>
    <row r="80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</row>
    <row r="80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</row>
    <row r="803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</row>
    <row r="804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</row>
    <row r="80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</row>
    <row r="806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</row>
    <row r="807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</row>
    <row r="808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</row>
    <row r="809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</row>
    <row r="810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</row>
    <row r="81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</row>
    <row r="81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</row>
    <row r="813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</row>
    <row r="814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</row>
    <row r="81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</row>
    <row r="816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</row>
    <row r="817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</row>
    <row r="818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</row>
    <row r="819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</row>
    <row r="820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</row>
    <row r="82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</row>
    <row r="82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</row>
    <row r="823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</row>
    <row r="824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</row>
    <row r="8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</row>
    <row r="826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</row>
    <row r="827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</row>
    <row r="828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</row>
    <row r="829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</row>
    <row r="830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</row>
    <row r="83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</row>
    <row r="83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</row>
    <row r="833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</row>
    <row r="834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</row>
    <row r="83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</row>
    <row r="836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</row>
    <row r="837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</row>
    <row r="838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</row>
    <row r="839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</row>
    <row r="840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</row>
    <row r="84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</row>
    <row r="84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</row>
    <row r="843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</row>
    <row r="844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</row>
    <row r="84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</row>
    <row r="846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</row>
    <row r="847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</row>
    <row r="848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</row>
    <row r="849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</row>
    <row r="850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</row>
    <row r="85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</row>
    <row r="85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</row>
    <row r="853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</row>
    <row r="854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</row>
    <row r="85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</row>
    <row r="856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</row>
    <row r="857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</row>
    <row r="858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</row>
    <row r="859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</row>
    <row r="860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</row>
    <row r="86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</row>
    <row r="86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</row>
    <row r="863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</row>
    <row r="864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</row>
    <row r="86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</row>
    <row r="866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</row>
    <row r="867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</row>
    <row r="868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</row>
    <row r="869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</row>
    <row r="870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</row>
    <row r="87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</row>
    <row r="87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</row>
    <row r="873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</row>
    <row r="874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</row>
    <row r="87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</row>
    <row r="876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</row>
    <row r="877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</row>
    <row r="878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</row>
    <row r="879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</row>
    <row r="880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</row>
    <row r="88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</row>
    <row r="88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</row>
    <row r="883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</row>
    <row r="884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</row>
    <row r="88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</row>
    <row r="886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</row>
    <row r="887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</row>
    <row r="888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</row>
    <row r="889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</row>
    <row r="890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</row>
    <row r="89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</row>
    <row r="89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</row>
    <row r="893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</row>
    <row r="894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</row>
    <row r="89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</row>
    <row r="896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</row>
    <row r="897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</row>
    <row r="898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</row>
    <row r="899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</row>
    <row r="900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</row>
    <row r="90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</row>
    <row r="90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</row>
    <row r="903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</row>
    <row r="904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</row>
    <row r="90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</row>
    <row r="906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</row>
    <row r="907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</row>
    <row r="908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</row>
    <row r="909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</row>
    <row r="910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</row>
    <row r="91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</row>
    <row r="91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</row>
    <row r="913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</row>
    <row r="914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</row>
    <row r="91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</row>
    <row r="916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</row>
    <row r="917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</row>
    <row r="918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</row>
    <row r="919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</row>
    <row r="920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</row>
    <row r="92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</row>
    <row r="92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</row>
    <row r="923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</row>
    <row r="924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</row>
    <row r="9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</row>
    <row r="926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</row>
    <row r="927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</row>
    <row r="928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</row>
    <row r="929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</row>
    <row r="930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</row>
    <row r="93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</row>
    <row r="93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</row>
    <row r="933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</row>
    <row r="934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</row>
    <row r="935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</row>
    <row r="936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</row>
    <row r="937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</row>
    <row r="938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</row>
    <row r="939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</row>
    <row r="940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</row>
    <row r="94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</row>
    <row r="94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</row>
    <row r="943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</row>
    <row r="944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</row>
    <row r="945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</row>
    <row r="946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</row>
    <row r="947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</row>
    <row r="948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</row>
    <row r="949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</row>
    <row r="950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</row>
    <row r="95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</row>
    <row r="95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</row>
    <row r="953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</row>
    <row r="954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</row>
    <row r="955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</row>
    <row r="956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</row>
    <row r="957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</row>
    <row r="958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</row>
    <row r="959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</row>
    <row r="960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</row>
    <row r="96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</row>
    <row r="96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</row>
    <row r="963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</row>
    <row r="964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</row>
    <row r="965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</row>
    <row r="966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</row>
    <row r="967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</row>
    <row r="968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</row>
    <row r="969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</row>
    <row r="970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</row>
    <row r="97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</row>
    <row r="97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</row>
    <row r="973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</row>
    <row r="974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</row>
    <row r="975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</row>
    <row r="976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</row>
    <row r="977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</row>
    <row r="978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</row>
    <row r="979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</row>
    <row r="980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</row>
    <row r="98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</row>
    <row r="98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</row>
    <row r="983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</row>
    <row r="984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</row>
    <row r="985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</row>
    <row r="986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</row>
    <row r="987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</row>
    <row r="988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</row>
    <row r="989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</row>
    <row r="990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</row>
    <row r="99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</row>
    <row r="99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</row>
    <row r="993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</row>
    <row r="994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</row>
    <row r="995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</row>
    <row r="996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</row>
    <row r="997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</row>
    <row r="998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</row>
    <row r="999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</row>
    <row r="1000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2" t="s">
        <v>148</v>
      </c>
      <c r="B1" s="92" t="s">
        <v>149</v>
      </c>
      <c r="C1" s="92" t="s">
        <v>150</v>
      </c>
      <c r="D1" s="92" t="s">
        <v>151</v>
      </c>
      <c r="E1" s="92" t="s">
        <v>152</v>
      </c>
      <c r="F1" s="92" t="s">
        <v>153</v>
      </c>
      <c r="G1" s="92" t="s">
        <v>154</v>
      </c>
      <c r="H1" s="92" t="s">
        <v>155</v>
      </c>
      <c r="I1" s="92" t="s">
        <v>156</v>
      </c>
      <c r="J1" s="92" t="s">
        <v>157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>
      <c r="A2" s="94">
        <v>2.05606662E8</v>
      </c>
      <c r="B2" s="95" t="s">
        <v>158</v>
      </c>
      <c r="C2" s="96">
        <v>1044912.0</v>
      </c>
      <c r="D2" s="96">
        <v>2760517.0</v>
      </c>
      <c r="E2" s="96">
        <v>680269.0</v>
      </c>
      <c r="F2" s="96">
        <v>0.0</v>
      </c>
      <c r="G2" s="96">
        <v>54372.0</v>
      </c>
      <c r="H2" s="96">
        <v>241809.0</v>
      </c>
      <c r="I2" s="96">
        <v>13057.0</v>
      </c>
      <c r="J2" s="96">
        <v>-416.0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</row>
    <row r="3">
      <c r="A3" s="94">
        <v>2.0120886E8</v>
      </c>
      <c r="B3" s="95" t="s">
        <v>159</v>
      </c>
      <c r="C3" s="95"/>
      <c r="D3" s="96">
        <v>19674.0</v>
      </c>
      <c r="E3" s="96">
        <f>483936+31549+48041</f>
        <v>563526</v>
      </c>
      <c r="F3" s="96">
        <f>722052+11259+25458</f>
        <v>758769</v>
      </c>
      <c r="G3" s="95"/>
      <c r="H3" s="96">
        <v>-110617.0</v>
      </c>
      <c r="I3" s="96">
        <v>-41762.0</v>
      </c>
      <c r="J3" s="96">
        <v>-63875.0</v>
      </c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>
      <c r="A4" s="94">
        <v>2.01869388E8</v>
      </c>
      <c r="B4" s="95" t="s">
        <v>160</v>
      </c>
      <c r="C4" s="95" t="s">
        <v>161</v>
      </c>
      <c r="D4" s="95" t="s">
        <v>161</v>
      </c>
      <c r="E4" s="96">
        <v>395449.0</v>
      </c>
      <c r="F4" s="96">
        <v>154388.0</v>
      </c>
      <c r="G4" s="95" t="s">
        <v>161</v>
      </c>
      <c r="H4" s="95" t="s">
        <v>161</v>
      </c>
      <c r="I4" s="96">
        <v>20795.0</v>
      </c>
      <c r="J4" s="96">
        <v>-2716.0</v>
      </c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</row>
    <row r="5">
      <c r="A5" s="94">
        <v>1.09513731E8</v>
      </c>
      <c r="B5" s="97" t="s">
        <v>162</v>
      </c>
      <c r="C5" s="96">
        <v>412494.0</v>
      </c>
      <c r="D5" s="96">
        <v>259837.0</v>
      </c>
      <c r="E5" s="96">
        <v>281833.0</v>
      </c>
      <c r="F5" s="96">
        <v>175429.0</v>
      </c>
      <c r="G5" s="96">
        <v>13546.0</v>
      </c>
      <c r="H5" s="96">
        <v>21425.0</v>
      </c>
      <c r="I5" s="96">
        <v>12328.0</v>
      </c>
      <c r="J5" s="96">
        <v>3395.0</v>
      </c>
      <c r="K5" s="93" t="s">
        <v>163</v>
      </c>
      <c r="L5" s="93" t="s">
        <v>164</v>
      </c>
      <c r="M5" s="93" t="s">
        <v>165</v>
      </c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</row>
    <row r="6">
      <c r="A6" s="94">
        <v>1.14005624E8</v>
      </c>
      <c r="B6" s="97" t="s">
        <v>166</v>
      </c>
      <c r="C6" s="96">
        <v>442206.0</v>
      </c>
      <c r="D6" s="96">
        <v>412284.0</v>
      </c>
      <c r="E6" s="96">
        <v>218929.0</v>
      </c>
      <c r="F6" s="96">
        <v>152561.0</v>
      </c>
      <c r="G6" s="96">
        <v>-37144.0</v>
      </c>
      <c r="H6" s="96">
        <v>7921.0</v>
      </c>
      <c r="I6" s="96">
        <v>-45717.0</v>
      </c>
      <c r="J6" s="96">
        <v>-2607.0</v>
      </c>
      <c r="K6" s="93" t="s">
        <v>163</v>
      </c>
      <c r="L6" s="98" t="s">
        <v>167</v>
      </c>
      <c r="M6" s="98" t="s">
        <v>168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</row>
    <row r="7">
      <c r="A7" s="94">
        <v>1.06588084E8</v>
      </c>
      <c r="B7" s="95" t="s">
        <v>169</v>
      </c>
      <c r="C7" s="96">
        <v>377365.0</v>
      </c>
      <c r="D7" s="96">
        <v>526744.0</v>
      </c>
      <c r="E7" s="96">
        <v>187112.0</v>
      </c>
      <c r="F7" s="96">
        <v>74169.0</v>
      </c>
      <c r="G7" s="96">
        <v>6492.0</v>
      </c>
      <c r="H7" s="96">
        <v>5840.0</v>
      </c>
      <c r="I7" s="96">
        <v>17244.0</v>
      </c>
      <c r="J7" s="96">
        <v>7722.0</v>
      </c>
      <c r="K7" s="93"/>
      <c r="L7" s="93" t="s">
        <v>170</v>
      </c>
      <c r="M7" s="93" t="s">
        <v>171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</row>
    <row r="8">
      <c r="A8" s="94">
        <v>1.23526494E8</v>
      </c>
      <c r="B8" s="95" t="s">
        <v>172</v>
      </c>
      <c r="C8" s="96">
        <f>86535+8343+2728</f>
        <v>97606</v>
      </c>
      <c r="D8" s="96">
        <f>75463+53651+3192</f>
        <v>132306</v>
      </c>
      <c r="E8" s="96">
        <f>102111+35319+18689</f>
        <v>156119</v>
      </c>
      <c r="F8" s="96">
        <f>102111+782</f>
        <v>102893</v>
      </c>
      <c r="G8" s="96">
        <v>-37267.0</v>
      </c>
      <c r="H8" s="96">
        <v>-1664.0</v>
      </c>
      <c r="I8" s="96">
        <v>14090.0</v>
      </c>
      <c r="J8" s="96">
        <v>-102020.0</v>
      </c>
      <c r="K8" s="93" t="s">
        <v>163</v>
      </c>
      <c r="L8" s="93" t="s">
        <v>173</v>
      </c>
      <c r="M8" s="98" t="s">
        <v>174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>
      <c r="A9" s="94">
        <v>1.17005106E8</v>
      </c>
      <c r="B9" s="97" t="s">
        <v>175</v>
      </c>
      <c r="C9" s="96">
        <v>244549.0</v>
      </c>
      <c r="D9" s="96">
        <v>187959.0</v>
      </c>
      <c r="E9" s="96">
        <v>116216.0</v>
      </c>
      <c r="F9" s="96">
        <v>86681.0</v>
      </c>
      <c r="G9" s="96">
        <v>-42303.0</v>
      </c>
      <c r="H9" s="96">
        <v>14725.0</v>
      </c>
      <c r="I9" s="96">
        <v>-38531.0</v>
      </c>
      <c r="J9" s="96">
        <v>3746.0</v>
      </c>
      <c r="K9" s="93" t="s">
        <v>163</v>
      </c>
      <c r="L9" s="93" t="s">
        <v>176</v>
      </c>
      <c r="M9" s="93" t="s">
        <v>177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</row>
    <row r="10">
      <c r="A10" s="94">
        <v>2.01749467E8</v>
      </c>
      <c r="B10" s="95" t="s">
        <v>178</v>
      </c>
      <c r="C10" s="96">
        <v>60052.0</v>
      </c>
      <c r="D10" s="96">
        <v>311498.0</v>
      </c>
      <c r="E10" s="96">
        <v>82423.0</v>
      </c>
      <c r="F10" s="96">
        <v>41002.0</v>
      </c>
      <c r="G10" s="96">
        <v>-4177.0</v>
      </c>
      <c r="H10" s="96">
        <v>10992.0</v>
      </c>
      <c r="I10" s="96">
        <v>13899.0</v>
      </c>
      <c r="J10" s="96">
        <v>3800.0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</row>
    <row r="11">
      <c r="A11" s="94">
        <v>1.1301236E8</v>
      </c>
      <c r="B11" s="95" t="s">
        <v>179</v>
      </c>
      <c r="C11" s="96">
        <f>151101+2772+3152</f>
        <v>157025</v>
      </c>
      <c r="D11" s="96">
        <f>99933+10570+2537</f>
        <v>113040</v>
      </c>
      <c r="E11" s="96">
        <v>75138.0</v>
      </c>
      <c r="F11" s="96">
        <v>69413.0</v>
      </c>
      <c r="G11" s="96">
        <v>2236.0</v>
      </c>
      <c r="H11" s="96">
        <v>-3781.0</v>
      </c>
      <c r="I11" s="96">
        <v>1154.0</v>
      </c>
      <c r="J11" s="96">
        <v>-905.0</v>
      </c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</row>
    <row r="12">
      <c r="A12" s="94">
        <v>1.06530686E8</v>
      </c>
      <c r="B12" s="97" t="s">
        <v>180</v>
      </c>
      <c r="C12" s="96">
        <v>86644.0</v>
      </c>
      <c r="D12" s="96">
        <v>65720.0</v>
      </c>
      <c r="E12" s="96">
        <v>55540.0</v>
      </c>
      <c r="F12" s="96">
        <v>49031.0</v>
      </c>
      <c r="G12" s="96">
        <v>36101.0</v>
      </c>
      <c r="H12" s="96">
        <v>16081.0</v>
      </c>
      <c r="I12" s="96">
        <v>13186.0</v>
      </c>
      <c r="J12" s="96">
        <v>11839.0</v>
      </c>
      <c r="K12" s="93"/>
      <c r="L12" s="93" t="s">
        <v>181</v>
      </c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</row>
    <row r="13">
      <c r="A13" s="94">
        <v>1.19004654E8</v>
      </c>
      <c r="B13" s="95" t="s">
        <v>182</v>
      </c>
      <c r="C13" s="96">
        <f>115829</f>
        <v>115829</v>
      </c>
      <c r="D13" s="96">
        <v>92314.0</v>
      </c>
      <c r="E13" s="96">
        <v>49377.0</v>
      </c>
      <c r="F13" s="96">
        <v>42181.0</v>
      </c>
      <c r="G13" s="96">
        <v>6359.0</v>
      </c>
      <c r="H13" s="96">
        <v>8583.0</v>
      </c>
      <c r="I13" s="96">
        <v>2375.0</v>
      </c>
      <c r="J13" s="96">
        <v>-4626.0</v>
      </c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</row>
    <row r="14">
      <c r="A14" s="94">
        <v>1.02011085E8</v>
      </c>
      <c r="B14" s="97" t="s">
        <v>183</v>
      </c>
      <c r="C14" s="96">
        <v>71609.0</v>
      </c>
      <c r="D14" s="96">
        <v>83769.0</v>
      </c>
      <c r="E14" s="96">
        <v>44953.0</v>
      </c>
      <c r="F14" s="96">
        <v>26885.0</v>
      </c>
      <c r="G14" s="96">
        <v>10606.0</v>
      </c>
      <c r="H14" s="96">
        <v>-2149.0</v>
      </c>
      <c r="I14" s="96">
        <v>-3340.0</v>
      </c>
      <c r="J14" s="96">
        <v>-1018.0</v>
      </c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</row>
    <row r="15">
      <c r="A15" s="94">
        <v>1.06006256E8</v>
      </c>
      <c r="B15" s="97" t="s">
        <v>184</v>
      </c>
      <c r="C15" s="96">
        <v>83489.0</v>
      </c>
      <c r="D15" s="96">
        <v>72117.0</v>
      </c>
      <c r="E15" s="96">
        <v>41211.0</v>
      </c>
      <c r="F15" s="96">
        <v>17631.0</v>
      </c>
      <c r="G15" s="96">
        <f>15678</f>
        <v>15678</v>
      </c>
      <c r="H15" s="96">
        <v>-4055.0</v>
      </c>
      <c r="I15" s="96">
        <v>-3304.0</v>
      </c>
      <c r="J15" s="96">
        <v>10.0</v>
      </c>
      <c r="K15" s="93" t="s">
        <v>163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>
      <c r="A16" s="94">
        <v>2.00591594E8</v>
      </c>
      <c r="B16" s="95" t="s">
        <v>185</v>
      </c>
      <c r="C16" s="95" t="s">
        <v>161</v>
      </c>
      <c r="D16" s="96">
        <v>61546.0</v>
      </c>
      <c r="E16" s="96">
        <v>31235.0</v>
      </c>
      <c r="F16" s="96">
        <v>31767.0</v>
      </c>
      <c r="G16" s="95" t="s">
        <v>161</v>
      </c>
      <c r="H16" s="96">
        <v>-277.0</v>
      </c>
      <c r="I16" s="96">
        <v>-1388.0</v>
      </c>
      <c r="J16" s="96">
        <v>1259.0</v>
      </c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</row>
    <row r="17">
      <c r="A17" s="94">
        <v>1.26526421E8</v>
      </c>
      <c r="B17" s="97" t="s">
        <v>186</v>
      </c>
      <c r="C17" s="96">
        <v>24619.0</v>
      </c>
      <c r="D17" s="96">
        <v>33465.0</v>
      </c>
      <c r="E17" s="96">
        <v>21712.0</v>
      </c>
      <c r="F17" s="96">
        <v>19897.0</v>
      </c>
      <c r="G17" s="96">
        <v>-16976.0</v>
      </c>
      <c r="H17" s="96">
        <v>-68982.0</v>
      </c>
      <c r="I17" s="96">
        <v>-16800.0</v>
      </c>
      <c r="J17" s="96">
        <v>-908.0</v>
      </c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>
      <c r="A18" s="94">
        <v>1.75021116E8</v>
      </c>
      <c r="B18" s="95" t="s">
        <v>187</v>
      </c>
      <c r="C18" s="96">
        <v>31349.0</v>
      </c>
      <c r="D18" s="96">
        <v>26420.0</v>
      </c>
      <c r="E18" s="96">
        <v>15676.0</v>
      </c>
      <c r="F18" s="96">
        <v>11675.0</v>
      </c>
      <c r="G18" s="96">
        <v>916.0</v>
      </c>
      <c r="H18" s="96">
        <v>-1308.0</v>
      </c>
      <c r="I18" s="96">
        <v>-685.0</v>
      </c>
      <c r="J18" s="96">
        <v>-572.0</v>
      </c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  <row r="19">
      <c r="A19" s="94">
        <v>1.04003977E8</v>
      </c>
      <c r="B19" s="95" t="s">
        <v>188</v>
      </c>
      <c r="C19" s="96">
        <v>17642.0</v>
      </c>
      <c r="D19" s="96">
        <v>18072.0</v>
      </c>
      <c r="E19" s="96">
        <v>7800.0</v>
      </c>
      <c r="F19" s="96">
        <v>5749.0</v>
      </c>
      <c r="G19" s="96">
        <v>-1631.0</v>
      </c>
      <c r="H19" s="96">
        <v>-165.0</v>
      </c>
      <c r="I19" s="96">
        <v>-4009.0</v>
      </c>
      <c r="J19" s="96">
        <v>-2420.0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</row>
    <row r="20">
      <c r="A20" s="94">
        <v>1.22016549E8</v>
      </c>
      <c r="B20" s="95" t="s">
        <v>189</v>
      </c>
      <c r="C20" s="96">
        <f>3421+1238+47+12070</f>
        <v>16776</v>
      </c>
      <c r="D20" s="96">
        <f>1072+2456+513+14558</f>
        <v>18599</v>
      </c>
      <c r="E20" s="96">
        <v>7604.0</v>
      </c>
      <c r="F20" s="96">
        <v>10205.0</v>
      </c>
      <c r="G20" s="96">
        <v>2094.0</v>
      </c>
      <c r="H20" s="96">
        <v>-1223.0</v>
      </c>
      <c r="I20" s="96">
        <v>-4231.0</v>
      </c>
      <c r="J20" s="96">
        <v>251.0</v>
      </c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</row>
    <row r="21">
      <c r="A21" s="94">
        <v>1.22013567E8</v>
      </c>
      <c r="B21" s="95" t="s">
        <v>190</v>
      </c>
      <c r="C21" s="96">
        <f>2609+174+1417+3450</f>
        <v>7650</v>
      </c>
      <c r="D21" s="96">
        <f>1610+3528+334+3600</f>
        <v>9072</v>
      </c>
      <c r="E21" s="96">
        <v>5331.0</v>
      </c>
      <c r="F21" s="96">
        <v>4771.0</v>
      </c>
      <c r="G21" s="96">
        <v>-433.0</v>
      </c>
      <c r="H21" s="96">
        <v>-531.0</v>
      </c>
      <c r="I21" s="96">
        <v>-975.0</v>
      </c>
      <c r="J21" s="96">
        <v>1230.0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</row>
    <row r="22">
      <c r="A22" s="94">
        <v>1.07009273E8</v>
      </c>
      <c r="B22" s="95" t="s">
        <v>191</v>
      </c>
      <c r="C22" s="96">
        <v>2317.0</v>
      </c>
      <c r="D22" s="96">
        <v>12997.0</v>
      </c>
      <c r="E22" s="96">
        <v>4195.0</v>
      </c>
      <c r="F22" s="96">
        <v>5379.0</v>
      </c>
      <c r="G22" s="96">
        <v>-2766.0</v>
      </c>
      <c r="H22" s="96">
        <v>4722.0</v>
      </c>
      <c r="I22" s="96">
        <v>-1647.0</v>
      </c>
      <c r="J22" s="96">
        <v>-849.0</v>
      </c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</row>
    <row r="23">
      <c r="A23" s="94">
        <v>1.13551816E8</v>
      </c>
      <c r="B23" s="95" t="s">
        <v>192</v>
      </c>
      <c r="C23" s="96">
        <v>5619.0</v>
      </c>
      <c r="D23" s="96">
        <v>6109.0</v>
      </c>
      <c r="E23" s="96">
        <v>4041.0</v>
      </c>
      <c r="F23" s="96">
        <v>5436.0</v>
      </c>
      <c r="G23" s="96">
        <v>339.0</v>
      </c>
      <c r="H23" s="96">
        <v>-360.0</v>
      </c>
      <c r="I23" s="96">
        <v>52.0</v>
      </c>
      <c r="J23" s="96">
        <v>565.0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</row>
    <row r="24">
      <c r="A24" s="94">
        <v>1.19519978E8</v>
      </c>
      <c r="B24" s="95" t="s">
        <v>193</v>
      </c>
      <c r="C24" s="96">
        <f>11+883+166</f>
        <v>1060</v>
      </c>
      <c r="D24" s="96">
        <f>11+1377+178</f>
        <v>1566</v>
      </c>
      <c r="E24" s="96">
        <v>3678.0</v>
      </c>
      <c r="F24" s="96">
        <v>953.0</v>
      </c>
      <c r="G24" s="96">
        <v>784.0</v>
      </c>
      <c r="H24" s="96">
        <v>1424.0</v>
      </c>
      <c r="I24" s="96">
        <v>-1100.0</v>
      </c>
      <c r="J24" s="96">
        <v>-159.0</v>
      </c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</row>
    <row r="25">
      <c r="A25" s="94">
        <v>1.02005082E8</v>
      </c>
      <c r="B25" s="95" t="s">
        <v>194</v>
      </c>
      <c r="C25" s="96">
        <v>1805.0</v>
      </c>
      <c r="D25" s="96">
        <v>7356.0</v>
      </c>
      <c r="E25" s="96">
        <v>1922.0</v>
      </c>
      <c r="F25" s="96">
        <v>1132.0</v>
      </c>
      <c r="G25" s="96">
        <v>-5365.0</v>
      </c>
      <c r="H25" s="96">
        <v>-2632.0</v>
      </c>
      <c r="I25" s="96">
        <v>1638.0</v>
      </c>
      <c r="J25" s="96">
        <v>979.0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>
      <c r="A26" s="94">
        <v>1.22008075E8</v>
      </c>
      <c r="B26" s="95" t="s">
        <v>195</v>
      </c>
      <c r="C26" s="96">
        <f>10+7+59</f>
        <v>76</v>
      </c>
      <c r="D26" s="96">
        <f>11+82+46</f>
        <v>139</v>
      </c>
      <c r="E26" s="96">
        <v>1272.0</v>
      </c>
      <c r="F26" s="96">
        <v>749.0</v>
      </c>
      <c r="G26" s="96">
        <v>-198.0</v>
      </c>
      <c r="H26" s="96">
        <v>-199.0</v>
      </c>
      <c r="I26" s="96">
        <v>621.0</v>
      </c>
      <c r="J26" s="96">
        <v>-849.0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</row>
    <row r="27">
      <c r="A27" s="92"/>
      <c r="B27" s="99" t="s">
        <v>29</v>
      </c>
      <c r="C27" s="100">
        <f t="shared" ref="C27:J27" si="1">SUM(C2:C26)</f>
        <v>3302693</v>
      </c>
      <c r="D27" s="100">
        <f t="shared" si="1"/>
        <v>5233120</v>
      </c>
      <c r="E27" s="100">
        <f t="shared" si="1"/>
        <v>3052561</v>
      </c>
      <c r="F27" s="100">
        <f t="shared" si="1"/>
        <v>1848746</v>
      </c>
      <c r="G27" s="100">
        <f t="shared" si="1"/>
        <v>1263</v>
      </c>
      <c r="H27" s="100">
        <f t="shared" si="1"/>
        <v>135579</v>
      </c>
      <c r="I27" s="100">
        <f t="shared" si="1"/>
        <v>-53050</v>
      </c>
      <c r="J27" s="100">
        <f t="shared" si="1"/>
        <v>-149144</v>
      </c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</row>
    <row r="28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</row>
    <row r="29">
      <c r="A29" s="93"/>
      <c r="B29" s="93"/>
      <c r="C29" s="93"/>
      <c r="D29" s="93"/>
      <c r="E29" s="93"/>
      <c r="F29" s="93"/>
      <c r="G29" s="95">
        <f t="shared" ref="G29:J29" si="2">G5+G6+G9+G12+G14+G15+G17</f>
        <v>-20492</v>
      </c>
      <c r="H29" s="95">
        <f t="shared" si="2"/>
        <v>-15034</v>
      </c>
      <c r="I29" s="95">
        <f t="shared" si="2"/>
        <v>-82178</v>
      </c>
      <c r="J29" s="95">
        <f t="shared" si="2"/>
        <v>14457</v>
      </c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</row>
    <row r="30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</row>
    <row r="31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</row>
    <row r="32">
      <c r="A32" s="94">
        <v>1.22073062E8</v>
      </c>
      <c r="B32" s="101" t="s">
        <v>196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</row>
    <row r="33">
      <c r="A33" s="94">
        <v>1.21265177E8</v>
      </c>
      <c r="B33" s="93" t="s">
        <v>197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</row>
    <row r="34">
      <c r="A34" s="94">
        <v>1.75137918E8</v>
      </c>
      <c r="B34" s="93" t="s">
        <v>198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</row>
    <row r="35">
      <c r="A35" s="94">
        <v>1.13568954E8</v>
      </c>
      <c r="B35" s="93" t="s">
        <v>199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</row>
    <row r="36">
      <c r="A36" s="94">
        <v>1.31126012E8</v>
      </c>
      <c r="B36" s="93" t="s">
        <v>200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</row>
    <row r="37">
      <c r="A37" s="94">
        <v>1.31078119E8</v>
      </c>
      <c r="B37" s="93" t="s">
        <v>201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</row>
    <row r="38">
      <c r="A38" s="94">
        <v>2.03064992E8</v>
      </c>
      <c r="B38" s="93" t="s">
        <v>202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</row>
    <row r="39">
      <c r="A39" s="102">
        <v>1.75204644E8</v>
      </c>
      <c r="B39" s="103" t="s">
        <v>203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</row>
    <row r="40">
      <c r="A40" s="94">
        <v>8.221E8</v>
      </c>
      <c r="B40" s="93" t="s">
        <v>204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</row>
    <row r="41">
      <c r="A41" s="94">
        <v>1.30894386E8</v>
      </c>
      <c r="B41" s="93" t="s">
        <v>205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</row>
    <row r="42">
      <c r="A42" s="94">
        <v>1.21796498E8</v>
      </c>
      <c r="B42" s="93" t="s">
        <v>45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</row>
    <row r="43">
      <c r="A43" s="94">
        <v>1.30832452E8</v>
      </c>
      <c r="B43" s="93" t="s">
        <v>206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</row>
    <row r="44">
      <c r="A44" s="94">
        <v>1.31274281E8</v>
      </c>
      <c r="B44" s="93" t="s">
        <v>207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</row>
    <row r="45">
      <c r="A45" s="94">
        <v>2.00686081E8</v>
      </c>
      <c r="B45" s="93" t="s">
        <v>208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</row>
    <row r="46">
      <c r="A46" s="94">
        <v>1.75131737E8</v>
      </c>
      <c r="B46" s="93" t="s">
        <v>209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</row>
    <row r="47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</row>
    <row r="48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</row>
    <row r="49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</row>
    <row r="50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</row>
    <row r="5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</row>
    <row r="5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</row>
    <row r="53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</row>
    <row r="54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</row>
    <row r="5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</row>
    <row r="5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</row>
    <row r="57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</row>
    <row r="58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</row>
    <row r="59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</row>
    <row r="60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</row>
    <row r="6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</row>
    <row r="6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</row>
    <row r="63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</row>
    <row r="64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</row>
    <row r="6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</row>
    <row r="6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</row>
    <row r="67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</row>
    <row r="68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</row>
    <row r="69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</row>
    <row r="70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</row>
    <row r="7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</row>
    <row r="7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</row>
    <row r="73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</row>
    <row r="74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</row>
    <row r="7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</row>
    <row r="7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</row>
    <row r="77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</row>
    <row r="78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</row>
    <row r="79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  <row r="80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</row>
    <row r="8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</row>
    <row r="8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</row>
    <row r="83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</row>
    <row r="84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</row>
    <row r="8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</row>
    <row r="8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</row>
    <row r="87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</row>
    <row r="88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</row>
    <row r="89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</row>
    <row r="90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</row>
    <row r="9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</row>
    <row r="9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</row>
    <row r="93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</row>
    <row r="94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</row>
    <row r="9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</row>
    <row r="96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</row>
    <row r="97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</row>
    <row r="98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</row>
    <row r="99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</row>
    <row r="100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</row>
    <row r="10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</row>
    <row r="10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</row>
    <row r="103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</row>
    <row r="104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</row>
    <row r="10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</row>
    <row r="106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</row>
    <row r="107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</row>
    <row r="108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</row>
    <row r="109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</row>
    <row r="110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</row>
    <row r="11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</row>
    <row r="11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</row>
    <row r="113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</row>
    <row r="114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</row>
    <row r="1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</row>
    <row r="116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</row>
    <row r="117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</row>
    <row r="118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</row>
    <row r="119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</row>
    <row r="120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</row>
    <row r="12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</row>
    <row r="12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</row>
    <row r="123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</row>
    <row r="124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</row>
    <row r="1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</row>
    <row r="126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</row>
    <row r="127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</row>
    <row r="12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</row>
    <row r="129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</row>
    <row r="130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</row>
    <row r="13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</row>
    <row r="13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</row>
    <row r="133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</row>
    <row r="134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</row>
    <row r="13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</row>
    <row r="136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</row>
    <row r="137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</row>
    <row r="138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</row>
    <row r="139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</row>
    <row r="140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</row>
    <row r="14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</row>
    <row r="14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</row>
    <row r="143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</row>
    <row r="144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</row>
    <row r="14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</row>
    <row r="146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</row>
    <row r="147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</row>
    <row r="148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</row>
    <row r="149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</row>
    <row r="150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</row>
    <row r="15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</row>
    <row r="15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</row>
    <row r="153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</row>
    <row r="154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</row>
    <row r="15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</row>
    <row r="156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</row>
    <row r="157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</row>
    <row r="158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</row>
    <row r="159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</row>
    <row r="160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</row>
    <row r="16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</row>
    <row r="16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</row>
    <row r="163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</row>
    <row r="164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</row>
    <row r="16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</row>
    <row r="166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</row>
    <row r="167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</row>
    <row r="168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</row>
    <row r="169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</row>
    <row r="170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</row>
    <row r="17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</row>
    <row r="17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</row>
    <row r="173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</row>
    <row r="174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</row>
    <row r="17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</row>
    <row r="176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</row>
    <row r="177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</row>
    <row r="178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</row>
    <row r="179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</row>
    <row r="180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</row>
    <row r="18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</row>
    <row r="18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</row>
    <row r="183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</row>
    <row r="184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</row>
    <row r="18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</row>
    <row r="186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</row>
    <row r="187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</row>
    <row r="188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</row>
    <row r="189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</row>
    <row r="190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</row>
    <row r="19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</row>
    <row r="19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</row>
    <row r="193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</row>
    <row r="194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</row>
    <row r="19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</row>
    <row r="196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</row>
    <row r="197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</row>
    <row r="198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</row>
    <row r="199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</row>
    <row r="200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</row>
    <row r="20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</row>
    <row r="20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</row>
    <row r="203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</row>
    <row r="204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</row>
    <row r="20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</row>
    <row r="206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</row>
    <row r="207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</row>
    <row r="208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</row>
    <row r="209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</row>
    <row r="210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</row>
    <row r="21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</row>
    <row r="21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</row>
    <row r="213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</row>
    <row r="214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</row>
    <row r="2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</row>
    <row r="216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</row>
    <row r="217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</row>
    <row r="218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</row>
    <row r="219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</row>
    <row r="220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</row>
    <row r="22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</row>
    <row r="22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</row>
    <row r="223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</row>
    <row r="224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</row>
    <row r="2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</row>
    <row r="226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</row>
    <row r="227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</row>
    <row r="228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</row>
    <row r="229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</row>
    <row r="230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</row>
    <row r="23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</row>
    <row r="23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</row>
    <row r="233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</row>
    <row r="234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</row>
    <row r="23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</row>
    <row r="236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</row>
    <row r="237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</row>
    <row r="238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</row>
    <row r="239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</row>
    <row r="240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</row>
    <row r="24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</row>
    <row r="242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</row>
    <row r="243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</row>
    <row r="244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</row>
    <row r="24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</row>
    <row r="246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</row>
    <row r="247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</row>
    <row r="248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</row>
    <row r="249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</row>
    <row r="250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</row>
    <row r="25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</row>
    <row r="252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</row>
    <row r="253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</row>
    <row r="254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</row>
    <row r="25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</row>
    <row r="256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</row>
    <row r="257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</row>
    <row r="258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</row>
    <row r="259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</row>
    <row r="260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</row>
    <row r="26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</row>
    <row r="262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</row>
    <row r="263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</row>
    <row r="264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</row>
    <row r="26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</row>
    <row r="266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</row>
    <row r="267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</row>
    <row r="268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</row>
    <row r="269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</row>
    <row r="270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</row>
    <row r="27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</row>
    <row r="272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</row>
    <row r="273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</row>
    <row r="274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</row>
    <row r="27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</row>
    <row r="276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</row>
    <row r="277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</row>
    <row r="27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</row>
    <row r="279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</row>
    <row r="280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</row>
    <row r="28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</row>
    <row r="282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</row>
    <row r="283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</row>
    <row r="284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</row>
    <row r="28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</row>
    <row r="286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</row>
    <row r="287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</row>
    <row r="288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</row>
    <row r="289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</row>
    <row r="290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</row>
    <row r="29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</row>
    <row r="292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</row>
    <row r="293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</row>
    <row r="294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</row>
    <row r="29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</row>
    <row r="296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</row>
    <row r="297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</row>
    <row r="298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</row>
    <row r="299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</row>
    <row r="300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</row>
    <row r="30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</row>
    <row r="302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</row>
    <row r="303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</row>
    <row r="304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</row>
    <row r="30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</row>
    <row r="306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</row>
    <row r="307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</row>
    <row r="308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</row>
    <row r="309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</row>
    <row r="310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</row>
    <row r="31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</row>
    <row r="312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</row>
    <row r="313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</row>
    <row r="314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</row>
    <row r="3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</row>
    <row r="316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</row>
    <row r="317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</row>
    <row r="318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</row>
    <row r="319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</row>
    <row r="320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</row>
    <row r="32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</row>
    <row r="322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</row>
    <row r="323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</row>
    <row r="324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</row>
    <row r="32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</row>
    <row r="326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</row>
    <row r="327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</row>
    <row r="328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</row>
    <row r="329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</row>
    <row r="330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</row>
    <row r="33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</row>
    <row r="332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</row>
    <row r="333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</row>
    <row r="334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</row>
    <row r="33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</row>
    <row r="33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</row>
    <row r="337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</row>
    <row r="338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</row>
    <row r="339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</row>
    <row r="340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</row>
    <row r="34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</row>
    <row r="342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</row>
    <row r="343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</row>
    <row r="344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</row>
    <row r="34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</row>
    <row r="346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</row>
    <row r="347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</row>
    <row r="348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</row>
    <row r="349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</row>
    <row r="350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</row>
    <row r="35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</row>
    <row r="352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</row>
    <row r="353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</row>
    <row r="354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</row>
    <row r="35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</row>
    <row r="356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</row>
    <row r="357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</row>
    <row r="358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</row>
    <row r="359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</row>
    <row r="360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</row>
    <row r="36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</row>
    <row r="362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</row>
    <row r="363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</row>
    <row r="364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</row>
    <row r="36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</row>
    <row r="366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</row>
    <row r="367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</row>
    <row r="368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</row>
    <row r="369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</row>
    <row r="370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</row>
    <row r="37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</row>
    <row r="372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</row>
    <row r="373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</row>
    <row r="374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</row>
    <row r="37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</row>
    <row r="376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</row>
    <row r="377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</row>
    <row r="378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</row>
    <row r="379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</row>
    <row r="380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</row>
    <row r="38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</row>
    <row r="382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</row>
    <row r="383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</row>
    <row r="384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</row>
    <row r="38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</row>
    <row r="386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</row>
    <row r="387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</row>
    <row r="388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</row>
    <row r="389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</row>
    <row r="390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</row>
    <row r="39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</row>
    <row r="392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</row>
    <row r="393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</row>
    <row r="394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</row>
    <row r="39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</row>
    <row r="396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</row>
    <row r="397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</row>
    <row r="398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</row>
    <row r="399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</row>
    <row r="400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</row>
    <row r="40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</row>
    <row r="402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</row>
    <row r="403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</row>
    <row r="404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</row>
    <row r="40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</row>
    <row r="406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</row>
    <row r="407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</row>
    <row r="408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</row>
    <row r="409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</row>
    <row r="410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</row>
    <row r="41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</row>
    <row r="412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</row>
    <row r="413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</row>
    <row r="414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</row>
    <row r="4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</row>
    <row r="416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</row>
    <row r="417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</row>
    <row r="418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</row>
    <row r="419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</row>
    <row r="420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</row>
    <row r="42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</row>
    <row r="422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</row>
    <row r="423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</row>
    <row r="424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</row>
    <row r="42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</row>
    <row r="426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</row>
    <row r="427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</row>
    <row r="42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</row>
    <row r="429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</row>
    <row r="430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</row>
    <row r="43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</row>
    <row r="432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</row>
    <row r="433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</row>
    <row r="434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</row>
    <row r="43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</row>
    <row r="436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</row>
    <row r="437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</row>
    <row r="438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</row>
    <row r="439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</row>
    <row r="440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</row>
    <row r="44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</row>
    <row r="442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</row>
    <row r="443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</row>
    <row r="444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</row>
    <row r="44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</row>
    <row r="446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</row>
    <row r="447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</row>
    <row r="448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</row>
    <row r="449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</row>
    <row r="450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</row>
    <row r="45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</row>
    <row r="452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</row>
    <row r="453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</row>
    <row r="454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</row>
    <row r="45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</row>
    <row r="456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</row>
    <row r="457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</row>
    <row r="458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</row>
    <row r="459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</row>
    <row r="460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</row>
    <row r="46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</row>
    <row r="462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</row>
    <row r="463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</row>
    <row r="464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</row>
    <row r="46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</row>
    <row r="466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</row>
    <row r="467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</row>
    <row r="468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</row>
    <row r="469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</row>
    <row r="470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</row>
    <row r="47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</row>
    <row r="472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</row>
    <row r="473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</row>
    <row r="474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</row>
    <row r="47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</row>
    <row r="476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</row>
    <row r="477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</row>
    <row r="478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</row>
    <row r="479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</row>
    <row r="480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</row>
    <row r="48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</row>
    <row r="482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</row>
    <row r="483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</row>
    <row r="484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</row>
    <row r="48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</row>
    <row r="486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</row>
    <row r="487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</row>
    <row r="488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</row>
    <row r="489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</row>
    <row r="490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</row>
    <row r="49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</row>
    <row r="492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</row>
    <row r="493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</row>
    <row r="494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</row>
    <row r="49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</row>
    <row r="496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</row>
    <row r="497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</row>
    <row r="498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</row>
    <row r="499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</row>
    <row r="500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</row>
    <row r="50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</row>
    <row r="502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</row>
    <row r="503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</row>
    <row r="504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</row>
    <row r="50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</row>
    <row r="506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</row>
    <row r="507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</row>
    <row r="508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</row>
    <row r="509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</row>
    <row r="510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</row>
    <row r="51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</row>
    <row r="512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</row>
    <row r="513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</row>
    <row r="514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</row>
    <row r="5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</row>
    <row r="516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</row>
    <row r="517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</row>
    <row r="518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</row>
    <row r="519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</row>
    <row r="520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</row>
    <row r="52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</row>
    <row r="522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</row>
    <row r="523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</row>
    <row r="524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</row>
    <row r="52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</row>
    <row r="526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</row>
    <row r="527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</row>
    <row r="528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</row>
    <row r="529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</row>
    <row r="530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</row>
    <row r="53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</row>
    <row r="532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</row>
    <row r="533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</row>
    <row r="534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</row>
    <row r="53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</row>
    <row r="536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</row>
    <row r="537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</row>
    <row r="538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</row>
    <row r="539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</row>
    <row r="540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</row>
    <row r="54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</row>
    <row r="542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</row>
    <row r="543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</row>
    <row r="544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</row>
    <row r="54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</row>
    <row r="546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</row>
    <row r="547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</row>
    <row r="548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</row>
    <row r="549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</row>
    <row r="550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</row>
    <row r="55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</row>
    <row r="552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</row>
    <row r="553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</row>
    <row r="554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</row>
    <row r="55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</row>
    <row r="556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</row>
    <row r="557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</row>
    <row r="558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</row>
    <row r="559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</row>
    <row r="560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</row>
    <row r="56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</row>
    <row r="562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</row>
    <row r="563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</row>
    <row r="564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</row>
    <row r="56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</row>
    <row r="566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</row>
    <row r="567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</row>
    <row r="568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</row>
    <row r="569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</row>
    <row r="570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</row>
    <row r="57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</row>
    <row r="572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</row>
    <row r="573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</row>
    <row r="574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</row>
    <row r="57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</row>
    <row r="576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</row>
    <row r="577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</row>
    <row r="578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</row>
    <row r="579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</row>
    <row r="580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</row>
    <row r="58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</row>
    <row r="582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</row>
    <row r="583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</row>
    <row r="584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</row>
    <row r="58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</row>
    <row r="586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</row>
    <row r="587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</row>
    <row r="588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</row>
    <row r="589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</row>
    <row r="590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</row>
    <row r="59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</row>
    <row r="592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</row>
    <row r="593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</row>
    <row r="594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</row>
    <row r="59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</row>
    <row r="596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</row>
    <row r="597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</row>
    <row r="598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</row>
    <row r="599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</row>
    <row r="600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</row>
    <row r="60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</row>
    <row r="602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</row>
    <row r="603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</row>
    <row r="604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</row>
    <row r="60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</row>
    <row r="606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</row>
    <row r="607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</row>
    <row r="608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</row>
    <row r="609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</row>
    <row r="610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</row>
    <row r="61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</row>
    <row r="612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</row>
    <row r="613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</row>
    <row r="614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</row>
    <row r="6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</row>
    <row r="616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</row>
    <row r="617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</row>
    <row r="618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</row>
    <row r="619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</row>
    <row r="620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</row>
    <row r="62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</row>
    <row r="622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</row>
    <row r="623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</row>
    <row r="624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</row>
    <row r="62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</row>
    <row r="626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</row>
    <row r="627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</row>
    <row r="628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</row>
    <row r="629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</row>
    <row r="630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</row>
    <row r="63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</row>
    <row r="632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</row>
    <row r="633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</row>
    <row r="634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</row>
    <row r="63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</row>
    <row r="636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</row>
    <row r="637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</row>
    <row r="638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</row>
    <row r="639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</row>
    <row r="640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</row>
    <row r="64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</row>
    <row r="642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</row>
    <row r="643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</row>
    <row r="644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</row>
    <row r="64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</row>
    <row r="646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</row>
    <row r="647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</row>
    <row r="648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</row>
    <row r="649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</row>
    <row r="650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</row>
    <row r="65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</row>
    <row r="652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</row>
    <row r="653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</row>
    <row r="654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</row>
    <row r="65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</row>
    <row r="656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</row>
    <row r="657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</row>
    <row r="658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</row>
    <row r="659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</row>
    <row r="660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</row>
    <row r="66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</row>
    <row r="662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</row>
    <row r="663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</row>
    <row r="664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</row>
    <row r="66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</row>
    <row r="666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</row>
    <row r="667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</row>
    <row r="668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</row>
    <row r="669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</row>
    <row r="670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</row>
    <row r="67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</row>
    <row r="672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</row>
    <row r="673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</row>
    <row r="674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</row>
    <row r="67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</row>
    <row r="676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</row>
    <row r="677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</row>
    <row r="678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</row>
    <row r="679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</row>
    <row r="680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</row>
    <row r="68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</row>
    <row r="682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</row>
    <row r="683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</row>
    <row r="684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</row>
    <row r="68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</row>
    <row r="686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</row>
    <row r="687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</row>
    <row r="688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</row>
    <row r="689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</row>
    <row r="690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</row>
    <row r="69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</row>
    <row r="692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</row>
    <row r="693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</row>
    <row r="694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</row>
    <row r="69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</row>
    <row r="696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</row>
    <row r="697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</row>
    <row r="698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</row>
    <row r="699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</row>
    <row r="700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</row>
    <row r="70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</row>
    <row r="702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</row>
    <row r="703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</row>
    <row r="704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</row>
    <row r="70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</row>
    <row r="706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</row>
    <row r="707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</row>
    <row r="708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</row>
    <row r="709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</row>
    <row r="710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</row>
    <row r="71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</row>
    <row r="712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</row>
    <row r="713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</row>
    <row r="714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</row>
    <row r="7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</row>
    <row r="716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</row>
    <row r="717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</row>
    <row r="718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</row>
    <row r="719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</row>
    <row r="720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</row>
    <row r="72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</row>
    <row r="722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</row>
    <row r="723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</row>
    <row r="724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</row>
    <row r="72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</row>
    <row r="726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</row>
    <row r="727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</row>
    <row r="728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</row>
    <row r="729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</row>
    <row r="730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</row>
    <row r="73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</row>
    <row r="732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</row>
    <row r="733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</row>
    <row r="734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</row>
    <row r="73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</row>
    <row r="736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</row>
    <row r="737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</row>
    <row r="738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</row>
    <row r="739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</row>
    <row r="740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</row>
    <row r="74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</row>
    <row r="742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</row>
    <row r="743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</row>
    <row r="744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</row>
    <row r="74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</row>
    <row r="746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</row>
    <row r="747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</row>
    <row r="748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</row>
    <row r="749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</row>
    <row r="750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</row>
    <row r="75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</row>
    <row r="752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</row>
    <row r="753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</row>
    <row r="754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</row>
    <row r="75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</row>
    <row r="756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</row>
    <row r="757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</row>
    <row r="758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</row>
    <row r="759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</row>
    <row r="760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</row>
    <row r="76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</row>
    <row r="762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</row>
    <row r="763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</row>
    <row r="764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</row>
    <row r="76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</row>
    <row r="766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</row>
    <row r="767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</row>
    <row r="768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</row>
    <row r="769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</row>
    <row r="770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</row>
    <row r="77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</row>
    <row r="772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</row>
    <row r="773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</row>
    <row r="774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</row>
    <row r="77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</row>
    <row r="776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</row>
    <row r="777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</row>
    <row r="778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</row>
    <row r="779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</row>
    <row r="780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</row>
    <row r="78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</row>
    <row r="782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</row>
    <row r="783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</row>
    <row r="784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</row>
    <row r="78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</row>
    <row r="786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</row>
    <row r="787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</row>
    <row r="788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</row>
    <row r="789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</row>
    <row r="790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</row>
    <row r="79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</row>
    <row r="792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</row>
    <row r="793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</row>
    <row r="794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</row>
    <row r="79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</row>
    <row r="796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</row>
    <row r="797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</row>
    <row r="798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</row>
    <row r="799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</row>
    <row r="800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</row>
    <row r="80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</row>
    <row r="802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</row>
    <row r="803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</row>
    <row r="804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</row>
    <row r="80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</row>
    <row r="806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</row>
    <row r="807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</row>
    <row r="808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</row>
    <row r="809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</row>
    <row r="810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</row>
    <row r="81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</row>
    <row r="812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</row>
    <row r="813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</row>
    <row r="814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</row>
    <row r="8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</row>
    <row r="816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</row>
    <row r="817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</row>
    <row r="818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</row>
    <row r="819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</row>
    <row r="820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</row>
    <row r="82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</row>
    <row r="822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</row>
    <row r="823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</row>
    <row r="824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</row>
    <row r="82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</row>
    <row r="826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</row>
    <row r="827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</row>
    <row r="828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</row>
    <row r="829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</row>
    <row r="830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</row>
    <row r="83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</row>
    <row r="832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</row>
    <row r="833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</row>
    <row r="834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</row>
    <row r="83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</row>
    <row r="836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</row>
    <row r="837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</row>
    <row r="838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</row>
    <row r="839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</row>
    <row r="840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</row>
    <row r="84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</row>
    <row r="842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</row>
    <row r="843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</row>
    <row r="844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</row>
    <row r="84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</row>
    <row r="846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</row>
    <row r="847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</row>
    <row r="848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</row>
    <row r="849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</row>
    <row r="850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</row>
    <row r="85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</row>
    <row r="852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</row>
    <row r="853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</row>
    <row r="854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</row>
    <row r="85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</row>
    <row r="856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</row>
    <row r="857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</row>
    <row r="858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</row>
    <row r="859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</row>
    <row r="860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</row>
    <row r="86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</row>
    <row r="862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</row>
    <row r="863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</row>
    <row r="864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</row>
    <row r="86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</row>
    <row r="866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</row>
    <row r="867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</row>
    <row r="868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</row>
    <row r="869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</row>
    <row r="870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</row>
    <row r="87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</row>
    <row r="872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</row>
    <row r="873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</row>
    <row r="874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</row>
    <row r="87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</row>
    <row r="876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</row>
    <row r="877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</row>
    <row r="878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</row>
    <row r="879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</row>
    <row r="880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</row>
    <row r="88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</row>
    <row r="882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</row>
    <row r="883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</row>
    <row r="884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</row>
    <row r="88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</row>
    <row r="886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</row>
    <row r="887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</row>
    <row r="888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</row>
    <row r="889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</row>
    <row r="890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</row>
    <row r="89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</row>
    <row r="892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</row>
    <row r="893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</row>
    <row r="894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</row>
    <row r="89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</row>
    <row r="896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</row>
    <row r="897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</row>
    <row r="898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</row>
    <row r="899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</row>
    <row r="900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</row>
    <row r="90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</row>
    <row r="902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</row>
    <row r="903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</row>
    <row r="904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</row>
    <row r="90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</row>
    <row r="906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</row>
    <row r="907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</row>
    <row r="908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</row>
    <row r="909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</row>
    <row r="910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</row>
    <row r="91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</row>
    <row r="912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</row>
    <row r="913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</row>
    <row r="914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</row>
    <row r="9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</row>
    <row r="916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</row>
    <row r="917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</row>
    <row r="918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</row>
    <row r="919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</row>
    <row r="920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</row>
    <row r="92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</row>
    <row r="922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</row>
    <row r="923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</row>
    <row r="924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</row>
    <row r="92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</row>
    <row r="926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</row>
    <row r="927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</row>
    <row r="928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</row>
    <row r="929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</row>
    <row r="930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</row>
    <row r="93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</row>
    <row r="932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</row>
    <row r="933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</row>
    <row r="934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</row>
    <row r="93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</row>
    <row r="936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</row>
    <row r="937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</row>
    <row r="938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</row>
    <row r="939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</row>
    <row r="940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</row>
    <row r="94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</row>
    <row r="942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</row>
    <row r="943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</row>
    <row r="944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</row>
    <row r="94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</row>
    <row r="946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</row>
    <row r="947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</row>
    <row r="948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</row>
    <row r="949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</row>
    <row r="950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</row>
    <row r="95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</row>
    <row r="952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</row>
    <row r="953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</row>
    <row r="954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</row>
    <row r="95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</row>
    <row r="956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</row>
    <row r="957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</row>
    <row r="958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</row>
    <row r="959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</row>
    <row r="960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</row>
    <row r="96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</row>
    <row r="962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</row>
    <row r="963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</row>
    <row r="964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</row>
    <row r="96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</row>
    <row r="966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</row>
    <row r="967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</row>
    <row r="968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</row>
    <row r="969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</row>
    <row r="970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</row>
    <row r="97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</row>
    <row r="972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</row>
    <row r="973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</row>
    <row r="974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</row>
    <row r="97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</row>
    <row r="976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</row>
    <row r="977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</row>
    <row r="978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</row>
  </sheetData>
  <autoFilter ref="$A$1:$J$27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</cols>
  <sheetData>
    <row r="1">
      <c r="A1" s="104"/>
      <c r="B1" s="104"/>
      <c r="C1" s="104"/>
      <c r="D1" s="104"/>
      <c r="E1" s="104"/>
      <c r="F1" s="104"/>
      <c r="G1" s="104"/>
      <c r="H1" s="104"/>
    </row>
    <row r="2">
      <c r="A2" s="105" t="s">
        <v>210</v>
      </c>
      <c r="H2" s="104"/>
    </row>
    <row r="3">
      <c r="A3" s="106"/>
      <c r="B3" s="107"/>
      <c r="C3" s="107"/>
      <c r="D3" s="107"/>
      <c r="E3" s="107"/>
      <c r="F3" s="107"/>
      <c r="G3" s="107"/>
      <c r="H3" s="104"/>
    </row>
    <row r="4">
      <c r="A4" s="108" t="s">
        <v>211</v>
      </c>
      <c r="B4" s="4" t="s">
        <v>212</v>
      </c>
      <c r="C4" s="4" t="s">
        <v>213</v>
      </c>
      <c r="D4" s="109" t="s">
        <v>214</v>
      </c>
      <c r="E4" s="4" t="s">
        <v>215</v>
      </c>
      <c r="F4" s="4" t="s">
        <v>216</v>
      </c>
      <c r="G4" s="4" t="s">
        <v>217</v>
      </c>
      <c r="H4" s="104"/>
    </row>
    <row r="6">
      <c r="A6" s="110" t="s">
        <v>1</v>
      </c>
      <c r="B6" s="111">
        <v>2973.0</v>
      </c>
      <c r="C6" s="112">
        <v>27.94</v>
      </c>
      <c r="D6" s="111">
        <v>12976.0</v>
      </c>
      <c r="E6" s="112">
        <v>14.35</v>
      </c>
      <c r="F6" s="111">
        <v>15949.0</v>
      </c>
      <c r="G6" s="112">
        <v>81.36</v>
      </c>
      <c r="H6" s="104"/>
    </row>
    <row r="7">
      <c r="A7" s="110" t="s">
        <v>4</v>
      </c>
      <c r="B7" s="111">
        <v>2399.0</v>
      </c>
      <c r="C7" s="112">
        <v>22.54</v>
      </c>
      <c r="D7" s="111">
        <v>12098.0</v>
      </c>
      <c r="E7" s="112">
        <v>13.38</v>
      </c>
      <c r="F7" s="111">
        <v>14497.0</v>
      </c>
      <c r="G7" s="112">
        <v>83.45</v>
      </c>
      <c r="H7" s="104"/>
    </row>
    <row r="8">
      <c r="A8" s="110" t="s">
        <v>6</v>
      </c>
      <c r="B8" s="112">
        <v>676.0</v>
      </c>
      <c r="C8" s="112">
        <v>6.35</v>
      </c>
      <c r="D8" s="111">
        <v>11292.0</v>
      </c>
      <c r="E8" s="112">
        <v>12.49</v>
      </c>
      <c r="F8" s="111">
        <v>11968.0</v>
      </c>
      <c r="G8" s="112">
        <v>94.35</v>
      </c>
      <c r="H8" s="104"/>
    </row>
    <row r="9">
      <c r="A9" s="110" t="s">
        <v>5</v>
      </c>
      <c r="B9" s="111">
        <v>1732.0</v>
      </c>
      <c r="C9" s="112">
        <v>16.28</v>
      </c>
      <c r="D9" s="111">
        <v>9891.0</v>
      </c>
      <c r="E9" s="112">
        <v>10.94</v>
      </c>
      <c r="F9" s="111">
        <v>11623.0</v>
      </c>
      <c r="G9" s="112">
        <v>85.1</v>
      </c>
      <c r="H9" s="104"/>
    </row>
    <row r="10">
      <c r="A10" s="110" t="s">
        <v>3</v>
      </c>
      <c r="B10" s="111">
        <v>1505.0</v>
      </c>
      <c r="C10" s="112">
        <v>14.14</v>
      </c>
      <c r="D10" s="111">
        <v>8616.0</v>
      </c>
      <c r="E10" s="112">
        <v>9.53</v>
      </c>
      <c r="F10" s="111">
        <v>10121.0</v>
      </c>
      <c r="G10" s="112">
        <v>85.13</v>
      </c>
      <c r="H10" s="104"/>
    </row>
    <row r="11">
      <c r="A11" s="110" t="s">
        <v>2</v>
      </c>
      <c r="B11" s="112">
        <v>721.0</v>
      </c>
      <c r="C11" s="112">
        <v>6.78</v>
      </c>
      <c r="D11" s="111">
        <v>7899.0</v>
      </c>
      <c r="E11" s="112">
        <v>8.74</v>
      </c>
      <c r="F11" s="111">
        <v>8620.0</v>
      </c>
      <c r="G11" s="112">
        <v>91.64</v>
      </c>
      <c r="H11" s="104"/>
    </row>
    <row r="12">
      <c r="A12" s="110" t="s">
        <v>28</v>
      </c>
      <c r="B12" s="112">
        <v>121.0</v>
      </c>
      <c r="C12" s="112">
        <v>1.14</v>
      </c>
      <c r="D12" s="111">
        <v>7664.0</v>
      </c>
      <c r="E12" s="112">
        <v>8.48</v>
      </c>
      <c r="F12" s="111">
        <v>7785.0</v>
      </c>
      <c r="G12" s="112">
        <v>98.45</v>
      </c>
      <c r="H12" s="104"/>
    </row>
    <row r="13">
      <c r="A13" s="110" t="s">
        <v>8</v>
      </c>
      <c r="B13" s="112">
        <v>368.0</v>
      </c>
      <c r="C13" s="112">
        <v>3.46</v>
      </c>
      <c r="D13" s="111">
        <v>7189.0</v>
      </c>
      <c r="E13" s="112">
        <v>7.95</v>
      </c>
      <c r="F13" s="111">
        <v>7557.0</v>
      </c>
      <c r="G13" s="112">
        <v>95.13</v>
      </c>
      <c r="H13" s="104"/>
    </row>
    <row r="14">
      <c r="A14" s="110" t="s">
        <v>7</v>
      </c>
      <c r="B14" s="112">
        <v>28.0</v>
      </c>
      <c r="C14" s="112">
        <v>0.26</v>
      </c>
      <c r="D14" s="111">
        <v>6794.0</v>
      </c>
      <c r="E14" s="112">
        <v>7.51</v>
      </c>
      <c r="F14" s="111">
        <v>6822.0</v>
      </c>
      <c r="G14" s="112">
        <v>99.59</v>
      </c>
      <c r="H14" s="104"/>
    </row>
    <row r="15">
      <c r="A15" s="110" t="s">
        <v>10</v>
      </c>
      <c r="B15" s="112">
        <v>119.0</v>
      </c>
      <c r="C15" s="112">
        <v>1.12</v>
      </c>
      <c r="D15" s="111">
        <v>5992.0</v>
      </c>
      <c r="E15" s="112">
        <v>6.63</v>
      </c>
      <c r="F15" s="111">
        <v>6111.0</v>
      </c>
      <c r="G15" s="112">
        <v>98.05</v>
      </c>
      <c r="H15" s="104"/>
    </row>
    <row r="16">
      <c r="A16" s="110" t="s">
        <v>29</v>
      </c>
      <c r="B16" s="111">
        <v>10642.0</v>
      </c>
      <c r="C16" s="112">
        <v>100.0</v>
      </c>
      <c r="D16" s="111">
        <v>90411.0</v>
      </c>
      <c r="E16" s="112">
        <v>100.0</v>
      </c>
      <c r="F16" s="111">
        <v>101053.0</v>
      </c>
      <c r="G16" s="112">
        <v>89.47</v>
      </c>
      <c r="H16" s="113"/>
    </row>
    <row r="17">
      <c r="A17" s="106"/>
      <c r="B17" s="107"/>
      <c r="C17" s="107"/>
      <c r="D17" s="107"/>
      <c r="E17" s="107"/>
      <c r="F17" s="107"/>
      <c r="G17" s="107"/>
      <c r="H17" s="104"/>
    </row>
    <row r="18">
      <c r="A18" s="106"/>
      <c r="B18" s="107"/>
      <c r="C18" s="107"/>
      <c r="D18" s="107"/>
      <c r="E18" s="107"/>
      <c r="F18" s="107"/>
      <c r="G18" s="107"/>
      <c r="H18" s="104"/>
    </row>
    <row r="19">
      <c r="A19" s="114" t="s">
        <v>218</v>
      </c>
      <c r="C19" s="107"/>
      <c r="D19" s="107"/>
      <c r="E19" s="107"/>
      <c r="F19" s="107"/>
      <c r="G19" s="107"/>
      <c r="H19" s="104"/>
    </row>
    <row r="20">
      <c r="A20" s="106"/>
      <c r="B20" s="107"/>
      <c r="C20" s="107"/>
      <c r="D20" s="107"/>
      <c r="E20" s="107"/>
      <c r="F20" s="107"/>
      <c r="G20" s="107"/>
      <c r="H20" s="104"/>
    </row>
    <row r="21">
      <c r="A21" s="106"/>
      <c r="B21" s="107"/>
      <c r="C21" s="107"/>
      <c r="D21" s="107"/>
      <c r="E21" s="107"/>
      <c r="F21" s="107"/>
      <c r="G21" s="107"/>
      <c r="H21" s="104"/>
    </row>
  </sheetData>
  <autoFilter ref="$A$4:$G$16">
    <sortState ref="A4:G16">
      <sortCondition descending="1" ref="F4:F16"/>
    </sortState>
  </autoFilter>
  <mergeCells count="2">
    <mergeCell ref="A2:G2"/>
    <mergeCell ref="A19:B19"/>
  </mergeCells>
  <drawing r:id="rId1"/>
</worksheet>
</file>